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24519"/>
</workbook>
</file>

<file path=xl/calcChain.xml><?xml version="1.0" encoding="utf-8"?>
<calcChain xmlns="http://schemas.openxmlformats.org/spreadsheetml/2006/main">
  <c r="F156" i="2"/>
  <c r="G156"/>
  <c r="H156"/>
  <c r="I156"/>
  <c r="D156"/>
  <c r="H133"/>
  <c r="E238" i="1"/>
  <c r="F238"/>
  <c r="G238"/>
  <c r="E237"/>
  <c r="F237"/>
  <c r="G237"/>
  <c r="E236"/>
  <c r="F236"/>
  <c r="G236"/>
  <c r="E235"/>
  <c r="F235"/>
  <c r="G235"/>
  <c r="E234"/>
  <c r="F234"/>
  <c r="G234"/>
  <c r="E233"/>
  <c r="F233"/>
  <c r="G233"/>
  <c r="E232"/>
  <c r="F232"/>
  <c r="G232"/>
  <c r="D238"/>
  <c r="D233"/>
  <c r="D234"/>
  <c r="D235"/>
  <c r="D236"/>
  <c r="D237"/>
  <c r="D232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4"/>
  <c r="G229"/>
  <c r="F108"/>
  <c r="F107"/>
  <c r="F106"/>
  <c r="F105"/>
  <c r="F104"/>
  <c r="D108"/>
  <c r="D107"/>
  <c r="D106"/>
  <c r="D105"/>
  <c r="D104"/>
  <c r="F190"/>
  <c r="F189"/>
  <c r="F188"/>
  <c r="F187"/>
  <c r="F186"/>
  <c r="F185"/>
  <c r="E229"/>
  <c r="F229"/>
  <c r="D229"/>
  <c r="F214"/>
  <c r="F213"/>
  <c r="F212"/>
  <c r="F211"/>
  <c r="F210"/>
  <c r="F209"/>
  <c r="F208"/>
  <c r="F207"/>
  <c r="F206"/>
  <c r="F205"/>
  <c r="F204"/>
  <c r="F203"/>
  <c r="H155" i="2"/>
  <c r="H154"/>
  <c r="H153"/>
  <c r="H152"/>
  <c r="H151"/>
  <c r="H150"/>
  <c r="H149"/>
  <c r="H35"/>
  <c r="H34"/>
  <c r="H33"/>
  <c r="H32"/>
  <c r="H31"/>
  <c r="H30"/>
  <c r="H29"/>
  <c r="H28"/>
  <c r="H27"/>
  <c r="H148"/>
  <c r="H147"/>
  <c r="H146"/>
  <c r="H145"/>
  <c r="H144"/>
  <c r="H15"/>
  <c r="H14"/>
  <c r="H13"/>
  <c r="H12"/>
  <c r="H11"/>
  <c r="H10"/>
  <c r="H132"/>
  <c r="H131"/>
  <c r="H130"/>
  <c r="H129"/>
  <c r="H128"/>
  <c r="H127"/>
  <c r="H126"/>
  <c r="H125"/>
  <c r="H52"/>
  <c r="H51"/>
  <c r="H50"/>
  <c r="H49"/>
  <c r="H48"/>
  <c r="H47"/>
  <c r="H46"/>
  <c r="H45"/>
  <c r="H44"/>
  <c r="H43"/>
  <c r="H42"/>
  <c r="H41"/>
  <c r="H40"/>
  <c r="H39"/>
  <c r="H38"/>
  <c r="H37"/>
  <c r="H36"/>
  <c r="H9"/>
  <c r="H8"/>
  <c r="H7"/>
  <c r="H6"/>
  <c r="H5"/>
  <c r="F84" i="1" l="1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D45"/>
  <c r="D43"/>
  <c r="H229" l="1"/>
</calcChain>
</file>

<file path=xl/sharedStrings.xml><?xml version="1.0" encoding="utf-8"?>
<sst xmlns="http://schemas.openxmlformats.org/spreadsheetml/2006/main" count="447" uniqueCount="273">
  <si>
    <t>HỢP TÁC XÃ/XÃ</t>
  </si>
  <si>
    <t>NĂM</t>
  </si>
  <si>
    <t>NGÂN SÁCH</t>
  </si>
  <si>
    <t>NHÂN DÂN 
ĐÓNG GÓP</t>
  </si>
  <si>
    <t>SỐ TIỀN CHI</t>
  </si>
  <si>
    <t>SỐ DƯ CUỐI NĂM</t>
  </si>
  <si>
    <t>SỐ TIỀN THU</t>
  </si>
  <si>
    <t>HTX DVNN Mỹ Tho
Mỹ Tho</t>
  </si>
  <si>
    <t>HTX DVNN Mai Lương
Trung Lương</t>
  </si>
  <si>
    <t>HTX DVNN Bình Minh
Trung Lương</t>
  </si>
  <si>
    <t>HTX DVNN An Đổ
An Đổ</t>
  </si>
  <si>
    <t>HTX DVNN Tiêu Hạ
Tiêu Động</t>
  </si>
  <si>
    <t>HTX DVNN Thượng Xuân
Tiêu Động</t>
  </si>
  <si>
    <t>HTX DVNN Bình Thành
Tiêu Động</t>
  </si>
  <si>
    <t>HTX DVNN Hòa Bình
An Lão</t>
  </si>
  <si>
    <t>HTX DVNN Quế Sơn
An Lão</t>
  </si>
  <si>
    <t>HTX DVNN Ngọc Lũ
Ngọc Lũ</t>
  </si>
  <si>
    <t>HTX DVNN Vụ Bản
Vụ Bản</t>
  </si>
  <si>
    <t>HTX DVNN Vũ Thành
Vụ Bản</t>
  </si>
  <si>
    <t>HTX DVNN An Ninh
An Ninh</t>
  </si>
  <si>
    <t>HTX DVNN Tràng Duệ
Tràng An</t>
  </si>
  <si>
    <t>HTX DVNN Bình Mỹ
TT Bình Mỹ</t>
  </si>
  <si>
    <t>HTX DVNN Cát Lại
Bình Nghĩa</t>
  </si>
  <si>
    <t>HTX DVNN Ngô Khê
Bình Nghĩa</t>
  </si>
  <si>
    <t>HTX DVNN Đồn Xá
Đồn Xá</t>
  </si>
  <si>
    <t>HTX DVNN Bình Lý
Đồn Xá</t>
  </si>
  <si>
    <t>HTX DVNN Bồ Đề
Bồ Đề</t>
  </si>
  <si>
    <t>HTX DVNN An Mỹ
An Mỹ</t>
  </si>
  <si>
    <t>HTX DVNN Cao Cát
An Mỹ</t>
  </si>
  <si>
    <t>HTX DVNN Thôn Nội
Đồng Du</t>
  </si>
  <si>
    <t>HTX DVNN Quyết Thắng
Đồng Du</t>
  </si>
  <si>
    <t>HTX DVNN An Bài
Đồng Du</t>
  </si>
  <si>
    <t>HTX DVNN An Thái
An Mỹ</t>
  </si>
  <si>
    <t>THỐNG KÊ XÂY DỰNG NÔNG THÔN MỚI GIAI ĐOẠN 2010-2020
HUYỆN BÌNH LỤC</t>
  </si>
  <si>
    <t xml:space="preserve">                                                                                        Đơn vị tính: Triệu đồng</t>
  </si>
  <si>
    <t>XÃ</t>
  </si>
  <si>
    <t>TÊN CÔNG 
TRÌNH</t>
  </si>
  <si>
    <t>THỜI GIAN
PHÊ DUYỆT</t>
  </si>
  <si>
    <t>KINH PHÍ
DỰ TOÁN</t>
  </si>
  <si>
    <t>NGUỒN
 VỐN</t>
  </si>
  <si>
    <t>TIẾN ĐỘ XÂY
 DỰNG ĐẾN
NAY</t>
  </si>
  <si>
    <t>SỐ TIỀN ĐÃ THANH TOÁN</t>
  </si>
  <si>
    <t>SỐ TIỀN CÒN NỢ</t>
  </si>
  <si>
    <t>GHI CHÚ (KHIẾU NẠI KHIẾU KIỆN)</t>
  </si>
  <si>
    <t>Bình Nghĩa</t>
  </si>
  <si>
    <t>Trường mầm non khu trung TT Ngô Khê</t>
  </si>
  <si>
    <t>Trường mầm non khu trung TT Cát Lại</t>
  </si>
  <si>
    <t>27/5/2014</t>
  </si>
  <si>
    <t>Trường tiểu học khu A</t>
  </si>
  <si>
    <t>31/10/2014</t>
  </si>
  <si>
    <t>Trường tiểu học khu B</t>
  </si>
  <si>
    <t>Sửa chữa trường tiểu học khu A</t>
  </si>
  <si>
    <t>Sửa chữa mộ anh hùng</t>
  </si>
  <si>
    <t>Tràng An</t>
  </si>
  <si>
    <t>Nhà lớp học 6 phòng trường Mầm non</t>
  </si>
  <si>
    <t>24/10/2011</t>
  </si>
  <si>
    <t>Nhà hiệu bộ (4 phòng) trường Mầm non</t>
  </si>
  <si>
    <t>17/3/2012</t>
  </si>
  <si>
    <t>Các hạng mục phụ trợ trường Mầm non</t>
  </si>
  <si>
    <t>29/7/2011</t>
  </si>
  <si>
    <t>Nhà lớp học 6 phòng trường tiểu học B</t>
  </si>
  <si>
    <t>23/3/2012</t>
  </si>
  <si>
    <t xml:space="preserve">Sân vận động </t>
  </si>
  <si>
    <t>Mái tôn nhà 6 phòng, bể nước, mái chế biến, rãnh thoát nước</t>
  </si>
  <si>
    <t>Nâng cấp, cải tạo đường GT trục xã</t>
  </si>
  <si>
    <t>15/7/2013</t>
  </si>
  <si>
    <t>Cải tạo, sửa chữa nghĩa trang liệt sỹ</t>
  </si>
  <si>
    <t>19/6/2014</t>
  </si>
  <si>
    <t>Trạm y tế xã</t>
  </si>
  <si>
    <t>Phụ trợ Trạm y tế xã</t>
  </si>
  <si>
    <t>Lưới đài truyền thanh</t>
  </si>
  <si>
    <t>Đồng Du</t>
  </si>
  <si>
    <t>Nhà văn hóa xã</t>
  </si>
  <si>
    <t>THCS 3 tầng</t>
  </si>
  <si>
    <t>Cải tạo 12 phòng THCS</t>
  </si>
  <si>
    <t>Cải tạo, nâng cấp chợ trung tâm xã</t>
  </si>
  <si>
    <t>Trường mầm non khu trung tâm</t>
  </si>
  <si>
    <t>Đồn Xá</t>
  </si>
  <si>
    <t>Trường mầm non</t>
  </si>
  <si>
    <t>20/01/2012</t>
  </si>
  <si>
    <t>Trường THCS</t>
  </si>
  <si>
    <t>25/4/2012</t>
  </si>
  <si>
    <t>Đường giao thông</t>
  </si>
  <si>
    <t>Phụ trợ trường THCS</t>
  </si>
  <si>
    <t>Phụ trợ trường Mầm Non</t>
  </si>
  <si>
    <t>28/8/2014</t>
  </si>
  <si>
    <t>Phụ trợ trường tiểu học</t>
  </si>
  <si>
    <t>Trường tiểu học</t>
  </si>
  <si>
    <t>26/12/2014</t>
  </si>
  <si>
    <t>An Mỹ</t>
  </si>
  <si>
    <t>Phụ trợ UBND</t>
  </si>
  <si>
    <t>San lấp mặt bằng trường mầm non</t>
  </si>
  <si>
    <t>Sửa chữa nghĩa trang liệt sỹ</t>
  </si>
  <si>
    <t>Sữa chữa trường THCS</t>
  </si>
  <si>
    <t>Trường mầm non trung tâm</t>
  </si>
  <si>
    <t>Thị trấn Bình Mỹ</t>
  </si>
  <si>
    <t>Cải tạo trụ sở UBND</t>
  </si>
  <si>
    <t>Trung tâm trường mầm non</t>
  </si>
  <si>
    <t>27/11/2012</t>
  </si>
  <si>
    <t>6 phòng học trường mầm non</t>
  </si>
  <si>
    <t>Nạo vét tôn cao đê 10</t>
  </si>
  <si>
    <t>Phù trợ trường trung học</t>
  </si>
  <si>
    <t>Phù trợ trường tiểu học</t>
  </si>
  <si>
    <t>20/5/2014</t>
  </si>
  <si>
    <t>Nhà đa năng trường mầm non</t>
  </si>
  <si>
    <t>Cải tạo trụ sở UBND (phòng làm việc)</t>
  </si>
  <si>
    <t>24/6/2014</t>
  </si>
  <si>
    <t>Cải tạo trường tiểu học</t>
  </si>
  <si>
    <t>25/11/2014</t>
  </si>
  <si>
    <t>Phù trợ trường mầm non</t>
  </si>
  <si>
    <t>Xây dựng mở rộng khu chứa rác thải</t>
  </si>
  <si>
    <t>Mỹ Thọ</t>
  </si>
  <si>
    <t>La Sơn</t>
  </si>
  <si>
    <t xml:space="preserve">An Đổ </t>
  </si>
  <si>
    <t>Trung Lương</t>
  </si>
  <si>
    <t>Tiêu Động</t>
  </si>
  <si>
    <t>An Lão</t>
  </si>
  <si>
    <t>Cải tạo nâng cấp tuyến đường vào trường tiểu học A</t>
  </si>
  <si>
    <t>Xây dựng trường tiểu học A</t>
  </si>
  <si>
    <t>Cải tạo nhà hiệu bộ trường tiểu học B</t>
  </si>
  <si>
    <t>Xây dựng trường mầm non trung tâm</t>
  </si>
  <si>
    <t>Cải tạo nâng cấp trạm y tế xã</t>
  </si>
  <si>
    <t>Xây dựng trường tiểu học xã An Lão</t>
  </si>
  <si>
    <t>Cải tạo, sửa chữa 08 phòng học tầng 2 trường THCS</t>
  </si>
  <si>
    <t>An Nội</t>
  </si>
  <si>
    <t>Hưng Công</t>
  </si>
  <si>
    <t>Bối Cầu</t>
  </si>
  <si>
    <t>Bồ Đề</t>
  </si>
  <si>
    <t>Trường mầm non 6 phòng học</t>
  </si>
  <si>
    <t>Trường mầm non 4 phòng học</t>
  </si>
  <si>
    <t>Trụ sở UB</t>
  </si>
  <si>
    <t>Phụ trợ UB</t>
  </si>
  <si>
    <t>Đường giao thông XL.05</t>
  </si>
  <si>
    <t>Ngọc Lũ</t>
  </si>
  <si>
    <t>Nạo vét kênh CG3-5</t>
  </si>
  <si>
    <t>Nhà học 6 phòng tầng 2 trường Mầm non</t>
  </si>
  <si>
    <t>Trụ sở làm việc Đảng ủy - HĐND -UBND</t>
  </si>
  <si>
    <t>Công trình phụ trợ Đảng ủy - HĐND -UBND</t>
  </si>
  <si>
    <t xml:space="preserve">Trường tiểu học </t>
  </si>
  <si>
    <t>An Ninh</t>
  </si>
  <si>
    <t>Đường thôn 5, 6, 7</t>
  </si>
  <si>
    <t>Đường bê tông nghĩa trang nhân dân</t>
  </si>
  <si>
    <t>Đường thôn 2, 3</t>
  </si>
  <si>
    <t>Trường mầm non Tiền Phong</t>
  </si>
  <si>
    <t>Nghĩa trang liệt sỹ</t>
  </si>
  <si>
    <t>Bếp và công trình phụ trường mầm non</t>
  </si>
  <si>
    <t>Vũ Bản</t>
  </si>
  <si>
    <t>WC + Bê tông</t>
  </si>
  <si>
    <t>Phòng thường trực, Phòng công an, Phòng TP</t>
  </si>
  <si>
    <t>Nâng cấp, sửa chữa hệ thống đài truyền thanh</t>
  </si>
  <si>
    <t>Cải tạo nâng cấp đường trục xã từ đường điện biên đi xã lộ 7</t>
  </si>
  <si>
    <t>LÃNH ĐẠO PHÊ DUYỆT</t>
  </si>
  <si>
    <t>NGƯỜI LẬP BẢNG</t>
  </si>
  <si>
    <t>GHI CHÚ(KHIẾU KIỆN,
 KHIẾU NẠI)</t>
  </si>
  <si>
    <t>HTX DVNN Đồng Tâm
Đồng Du</t>
  </si>
  <si>
    <t>HTX DVNN La Sơn
La Sơn</t>
  </si>
  <si>
    <t>HTX DVNN Thanh Nội
An Nội</t>
  </si>
  <si>
    <t>HTX DVNN Xuân Tiến
An Nội</t>
  </si>
  <si>
    <t>HTX DVNN Bối Cầu
Bối Cầu</t>
  </si>
  <si>
    <t>HTX DVNN An Phú
Bối Cầu</t>
  </si>
  <si>
    <t>THỐNG KÊ THU CHI THỦY LỢI PHÍ GIAI ĐOẠN 2010 -2020
HUYỆN BÌNH LỤC</t>
  </si>
  <si>
    <t>Tổng</t>
  </si>
  <si>
    <t>`</t>
  </si>
  <si>
    <t>HTX DVNN Hưng Đông
Hưng Công</t>
  </si>
  <si>
    <t>HTX DVNN Hưng Công
Hưng Công</t>
  </si>
  <si>
    <t>HTX DVNN Tràng An
Tràng An</t>
  </si>
  <si>
    <t xml:space="preserve">                                                                                                  </t>
  </si>
  <si>
    <t>Nhà lớp học 4 phòng 2 tầng trường THCS</t>
  </si>
  <si>
    <t>Trường mầm non thôn 7+8</t>
  </si>
  <si>
    <t>Trường mầm non khu Cổ Viễn</t>
  </si>
  <si>
    <t>30/11/2012</t>
  </si>
  <si>
    <t>13/6/2014</t>
  </si>
  <si>
    <t>31/12/2014</t>
  </si>
  <si>
    <t>17/5/2012</t>
  </si>
  <si>
    <t>30/10/2014</t>
  </si>
  <si>
    <t>22/2/2012</t>
  </si>
  <si>
    <t>Xây dựng 6 phòng trường THCS</t>
  </si>
  <si>
    <t>Cầu vào TLLS</t>
  </si>
  <si>
    <t>Nhà lớp học 5 phòng trường mâm non</t>
  </si>
  <si>
    <t>Trường mầm non Đồng Rồi</t>
  </si>
  <si>
    <t>Trường mầm non Khu Tập Mỹ</t>
  </si>
  <si>
    <t>Sửa chữa 10 phòng trường THCS</t>
  </si>
  <si>
    <t>Các hạng mục phụ trợ trường Mầm non Tập Mỹ</t>
  </si>
  <si>
    <t>Phụ trợ trường mầm non trung tâm xã</t>
  </si>
  <si>
    <t>XD 6 phòng làm việc UBND xã</t>
  </si>
  <si>
    <t>sữa chữa trường mầm non cũ thành phòng làm việc mới của UBND</t>
  </si>
  <si>
    <t>Trường tiều học xã La Sơn</t>
  </si>
  <si>
    <t>13/1/2010</t>
  </si>
  <si>
    <t>13/3/2010</t>
  </si>
  <si>
    <t>15/3/2010</t>
  </si>
  <si>
    <t>16/8/2010</t>
  </si>
  <si>
    <t>25/11/2011</t>
  </si>
  <si>
    <t>15/4/2013</t>
  </si>
  <si>
    <t>22/3/2012</t>
  </si>
  <si>
    <t>31/12/2013</t>
  </si>
  <si>
    <t>14/3/2014</t>
  </si>
  <si>
    <t>kênh xả tứoi trạm bơm xã La Sơn</t>
  </si>
  <si>
    <t>Mở rộng âu bơm Tây cống ngầm xã La Sơn</t>
  </si>
  <si>
    <t>Cống điều tiết trạm bơm Tây Cống ngầm</t>
  </si>
  <si>
    <t>Nạo vét kênh dẫn trạm bơm Tây Cống ngầm</t>
  </si>
  <si>
    <t>san lấp mặt bằng xây trụh sở ĐU, HĐND, UBND</t>
  </si>
  <si>
    <t>19/4/2013</t>
  </si>
  <si>
    <t>21/3/2013</t>
  </si>
  <si>
    <t>20//2/2013</t>
  </si>
  <si>
    <t>25/4/2013</t>
  </si>
  <si>
    <t>30/12/2014</t>
  </si>
  <si>
    <t>Hiệu bộ MN</t>
  </si>
  <si>
    <t>Nhà văn hoá TT xã</t>
  </si>
  <si>
    <t>phụ trợ Nhà văn hoá TT xã</t>
  </si>
  <si>
    <t>Chợ trung tâm xã</t>
  </si>
  <si>
    <t>kênh mương</t>
  </si>
  <si>
    <t>cải tạo tiểu học</t>
  </si>
  <si>
    <t>kè hồ UBND</t>
  </si>
  <si>
    <t>14/5/2010</t>
  </si>
  <si>
    <t>13/12/2011</t>
  </si>
  <si>
    <t>21/11/2012</t>
  </si>
  <si>
    <t>26/9/2013</t>
  </si>
  <si>
    <t>22/11/2013</t>
  </si>
  <si>
    <t>20/3/2014</t>
  </si>
  <si>
    <t>Nhà lớp học 4 phòng 2 tầng trường mầm non</t>
  </si>
  <si>
    <t>Nhà học bộ môn trường THCS</t>
  </si>
  <si>
    <t>xã lộ 06</t>
  </si>
  <si>
    <t>xã lộ 09</t>
  </si>
  <si>
    <t>KCH hệ thống tưới tiêu</t>
  </si>
  <si>
    <t>trường tiểu học</t>
  </si>
  <si>
    <t>16/5/2013</t>
  </si>
  <si>
    <t>24/10/2014</t>
  </si>
  <si>
    <t>17/8/2015</t>
  </si>
  <si>
    <t>san lấp mặt bằng trụ sở ĐU, HĐND, UBND</t>
  </si>
  <si>
    <t>trụ sở làm việc ĐU, HĐND, UBND</t>
  </si>
  <si>
    <t>sửa mái trường cấp 2</t>
  </si>
  <si>
    <t>vượt mặt bằng bể trung chuyển rác thải</t>
  </si>
  <si>
    <t>nâng cấp nghĩa trang liệt sỹ</t>
  </si>
  <si>
    <t>cải tạo tường bao trường THCS</t>
  </si>
  <si>
    <t>Kiên cố hoa kênh tưới Mai Động</t>
  </si>
  <si>
    <t>27/9/2012</t>
  </si>
  <si>
    <t>15/11/2012</t>
  </si>
  <si>
    <t>24/2/2012</t>
  </si>
  <si>
    <t>nạo vét kiên cố hoá kênh S710</t>
  </si>
  <si>
    <t>phụ trợ UBND xã</t>
  </si>
  <si>
    <t>Trường mầm non Mai Động</t>
  </si>
  <si>
    <t>Nhà văn hoá xã</t>
  </si>
  <si>
    <t>Đường GT từ xí nghiệp ngói đến Vũ Xá</t>
  </si>
  <si>
    <t>Đường GT đến trung tâm xã</t>
  </si>
  <si>
    <t>Đường GT từ ĐT 497 đến nghĩa trang trung tâm</t>
  </si>
  <si>
    <t>trường tiểu học B</t>
  </si>
  <si>
    <t>Tường bao, phụ trợ trường THCS</t>
  </si>
  <si>
    <t>San lấp mặt bằng nhà văn hoá</t>
  </si>
  <si>
    <t>đài truyền thanh</t>
  </si>
  <si>
    <t>Phụ trợ trường tiểu học B</t>
  </si>
  <si>
    <t>Trường mâm non trung tâm</t>
  </si>
  <si>
    <t>14/7/2014</t>
  </si>
  <si>
    <t>22/5/2015</t>
  </si>
  <si>
    <t>28/5/2010</t>
  </si>
  <si>
    <t>25/8/2011</t>
  </si>
  <si>
    <t>1//122011</t>
  </si>
  <si>
    <t>16/5/2012</t>
  </si>
  <si>
    <t>NS Tỉnh, Huyện , Xã</t>
  </si>
  <si>
    <t>TPCP, NS Tỉnh, Huyện , Xã</t>
  </si>
  <si>
    <t>NS Tỉnh, Xã</t>
  </si>
  <si>
    <t>NS Xã</t>
  </si>
  <si>
    <t>NS Huyện, Xã</t>
  </si>
  <si>
    <t>TPCP</t>
  </si>
  <si>
    <t>NS TW, Tỉnh, Xã</t>
  </si>
  <si>
    <t>TPCP, NS Tỉnh</t>
  </si>
  <si>
    <t>NS Huyện</t>
  </si>
  <si>
    <t>TPCP, NS Xã</t>
  </si>
  <si>
    <t>NS TW, Xã</t>
  </si>
  <si>
    <t>NS Tỉnh</t>
  </si>
  <si>
    <t>TPCP, NS Tỉnh, Huyện</t>
  </si>
  <si>
    <t>NV Khác</t>
  </si>
  <si>
    <t>12 Phòng học 3 tầng trường THCS An Nội</t>
  </si>
  <si>
    <t>14/9/2011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</si>
</sst>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4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1" fontId="1" fillId="0" borderId="1" xfId="0" applyNumberFormat="1" applyFont="1" applyBorder="1" applyAlignment="1"/>
    <xf numFmtId="0" fontId="1" fillId="0" borderId="0" xfId="0" applyFont="1"/>
    <xf numFmtId="1" fontId="1" fillId="0" borderId="0" xfId="0" applyNumberFormat="1" applyFont="1" applyBorder="1"/>
    <xf numFmtId="14" fontId="1" fillId="0" borderId="0" xfId="0" applyNumberFormat="1" applyFont="1"/>
    <xf numFmtId="0" fontId="4" fillId="0" borderId="1" xfId="0" applyFont="1" applyBorder="1"/>
    <xf numFmtId="0" fontId="4" fillId="0" borderId="0" xfId="0" applyFont="1"/>
    <xf numFmtId="0" fontId="2" fillId="0" borderId="1" xfId="0" applyFont="1" applyBorder="1"/>
    <xf numFmtId="1" fontId="4" fillId="0" borderId="1" xfId="0" applyNumberFormat="1" applyFont="1" applyBorder="1"/>
    <xf numFmtId="0" fontId="2" fillId="0" borderId="0" xfId="0" applyFont="1"/>
    <xf numFmtId="14" fontId="1" fillId="0" borderId="0" xfId="0" applyNumberFormat="1" applyFont="1" applyAlignment="1">
      <alignment horizontal="right"/>
    </xf>
    <xf numFmtId="1" fontId="1" fillId="0" borderId="0" xfId="0" applyNumberFormat="1" applyFont="1"/>
    <xf numFmtId="1" fontId="1" fillId="0" borderId="0" xfId="0" applyNumberFormat="1" applyFont="1" applyAlignment="1"/>
    <xf numFmtId="0" fontId="2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3" fontId="5" fillId="0" borderId="3" xfId="0" applyNumberFormat="1" applyFont="1" applyBorder="1" applyAlignment="1"/>
    <xf numFmtId="3" fontId="5" fillId="0" borderId="3" xfId="0" applyNumberFormat="1" applyFont="1" applyBorder="1" applyAlignment="1">
      <alignment wrapText="1"/>
    </xf>
    <xf numFmtId="3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Border="1"/>
    <xf numFmtId="3" fontId="1" fillId="0" borderId="5" xfId="0" applyNumberFormat="1" applyFont="1" applyBorder="1"/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3" fontId="1" fillId="0" borderId="6" xfId="0" applyNumberFormat="1" applyFont="1" applyBorder="1"/>
    <xf numFmtId="0" fontId="5" fillId="0" borderId="7" xfId="0" applyFont="1" applyBorder="1" applyAlignment="1">
      <alignment horizontal="center" vertical="center" wrapText="1"/>
    </xf>
    <xf numFmtId="0" fontId="1" fillId="0" borderId="7" xfId="0" applyFont="1" applyBorder="1"/>
    <xf numFmtId="3" fontId="1" fillId="0" borderId="7" xfId="0" applyNumberFormat="1" applyFont="1" applyBorder="1"/>
    <xf numFmtId="0" fontId="5" fillId="0" borderId="8" xfId="0" applyFont="1" applyBorder="1" applyAlignment="1">
      <alignment horizontal="center" vertical="center" wrapText="1"/>
    </xf>
    <xf numFmtId="0" fontId="1" fillId="0" borderId="8" xfId="0" applyFont="1" applyBorder="1"/>
    <xf numFmtId="3" fontId="1" fillId="0" borderId="8" xfId="0" applyNumberFormat="1" applyFont="1" applyBorder="1"/>
    <xf numFmtId="0" fontId="5" fillId="0" borderId="9" xfId="0" applyFont="1" applyBorder="1" applyAlignment="1">
      <alignment horizontal="center" vertical="center" wrapText="1"/>
    </xf>
    <xf numFmtId="0" fontId="1" fillId="0" borderId="9" xfId="0" applyFont="1" applyBorder="1"/>
    <xf numFmtId="3" fontId="1" fillId="0" borderId="9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3" fontId="2" fillId="0" borderId="1" xfId="0" applyNumberFormat="1" applyFont="1" applyBorder="1"/>
    <xf numFmtId="3" fontId="1" fillId="0" borderId="0" xfId="0" applyNumberFormat="1" applyFont="1"/>
    <xf numFmtId="3" fontId="1" fillId="0" borderId="16" xfId="0" applyNumberFormat="1" applyFont="1" applyBorder="1"/>
    <xf numFmtId="0" fontId="1" fillId="0" borderId="16" xfId="0" applyFont="1" applyBorder="1"/>
    <xf numFmtId="3" fontId="1" fillId="0" borderId="17" xfId="0" applyNumberFormat="1" applyFont="1" applyBorder="1"/>
    <xf numFmtId="0" fontId="1" fillId="0" borderId="17" xfId="0" applyFont="1" applyBorder="1"/>
    <xf numFmtId="3" fontId="1" fillId="0" borderId="18" xfId="0" applyNumberFormat="1" applyFont="1" applyBorder="1"/>
    <xf numFmtId="0" fontId="1" fillId="0" borderId="18" xfId="0" applyFont="1" applyBorder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/>
    <xf numFmtId="2" fontId="1" fillId="0" borderId="1" xfId="0" applyNumberFormat="1" applyFont="1" applyBorder="1"/>
    <xf numFmtId="2" fontId="1" fillId="0" borderId="1" xfId="0" applyNumberFormat="1" applyFont="1" applyBorder="1" applyAlignment="1"/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right"/>
    </xf>
    <xf numFmtId="2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5"/>
  <sheetViews>
    <sheetView topLeftCell="A231" workbookViewId="0">
      <selection activeCell="G235" sqref="G235"/>
    </sheetView>
  </sheetViews>
  <sheetFormatPr defaultColWidth="9" defaultRowHeight="18.75"/>
  <cols>
    <col min="1" max="1" width="11.42578125" style="16" customWidth="1"/>
    <col min="2" max="2" width="26.5703125" style="37" customWidth="1"/>
    <col min="3" max="3" width="10.5703125" style="16" customWidth="1"/>
    <col min="4" max="4" width="20.42578125" style="77" customWidth="1"/>
    <col min="5" max="5" width="19.85546875" style="77" customWidth="1"/>
    <col min="6" max="6" width="19" style="77" customWidth="1"/>
    <col min="7" max="7" width="20.42578125" style="77" customWidth="1"/>
    <col min="8" max="8" width="23.42578125" style="16" customWidth="1"/>
    <col min="9" max="16384" width="9" style="16"/>
  </cols>
  <sheetData>
    <row r="1" spans="1:8" ht="45.75" customHeight="1">
      <c r="B1" s="36" t="s">
        <v>160</v>
      </c>
      <c r="C1" s="36"/>
      <c r="D1" s="36"/>
      <c r="E1" s="36"/>
      <c r="F1" s="36"/>
      <c r="G1" s="36"/>
      <c r="H1" s="36"/>
    </row>
    <row r="2" spans="1:8" s="37" customFormat="1" ht="16.5">
      <c r="B2" s="38" t="s">
        <v>0</v>
      </c>
      <c r="C2" s="38" t="s">
        <v>1</v>
      </c>
      <c r="D2" s="39" t="s">
        <v>6</v>
      </c>
      <c r="E2" s="39"/>
      <c r="F2" s="40" t="s">
        <v>4</v>
      </c>
      <c r="G2" s="40" t="s">
        <v>5</v>
      </c>
      <c r="H2" s="41" t="s">
        <v>153</v>
      </c>
    </row>
    <row r="3" spans="1:8" s="42" customFormat="1" ht="33">
      <c r="B3" s="43"/>
      <c r="C3" s="43"/>
      <c r="D3" s="44" t="s">
        <v>2</v>
      </c>
      <c r="E3" s="45" t="s">
        <v>3</v>
      </c>
      <c r="F3" s="46"/>
      <c r="G3" s="46"/>
      <c r="H3" s="43"/>
    </row>
    <row r="4" spans="1:8">
      <c r="A4" s="16">
        <v>1</v>
      </c>
      <c r="B4" s="47" t="s">
        <v>7</v>
      </c>
      <c r="C4" s="48">
        <v>2010</v>
      </c>
      <c r="D4" s="49">
        <v>342923890</v>
      </c>
      <c r="E4" s="49"/>
      <c r="F4" s="49">
        <v>338581495</v>
      </c>
      <c r="G4" s="49">
        <f>D4+E4-F4</f>
        <v>4342395</v>
      </c>
      <c r="H4" s="48"/>
    </row>
    <row r="5" spans="1:8">
      <c r="B5" s="50"/>
      <c r="C5" s="51">
        <v>2011</v>
      </c>
      <c r="D5" s="52">
        <v>298729615</v>
      </c>
      <c r="E5" s="52"/>
      <c r="F5" s="52">
        <v>319999046</v>
      </c>
      <c r="G5" s="49">
        <f t="shared" ref="G5:G68" si="0">D5+E5-F5</f>
        <v>-21269431</v>
      </c>
      <c r="H5" s="51"/>
    </row>
    <row r="6" spans="1:8">
      <c r="B6" s="50"/>
      <c r="C6" s="51">
        <v>2012</v>
      </c>
      <c r="D6" s="52">
        <v>297350000</v>
      </c>
      <c r="E6" s="52"/>
      <c r="F6" s="52">
        <v>302726040</v>
      </c>
      <c r="G6" s="49">
        <f t="shared" si="0"/>
        <v>-5376040</v>
      </c>
      <c r="H6" s="51"/>
    </row>
    <row r="7" spans="1:8">
      <c r="B7" s="50"/>
      <c r="C7" s="51">
        <v>2013</v>
      </c>
      <c r="D7" s="52">
        <v>341326000</v>
      </c>
      <c r="E7" s="52"/>
      <c r="F7" s="52">
        <v>312873343</v>
      </c>
      <c r="G7" s="49">
        <f t="shared" si="0"/>
        <v>28452657</v>
      </c>
      <c r="H7" s="51"/>
    </row>
    <row r="8" spans="1:8">
      <c r="B8" s="50"/>
      <c r="C8" s="51">
        <v>2014</v>
      </c>
      <c r="D8" s="52">
        <v>484846000</v>
      </c>
      <c r="E8" s="52"/>
      <c r="F8" s="52">
        <v>484846000</v>
      </c>
      <c r="G8" s="49">
        <f t="shared" si="0"/>
        <v>0</v>
      </c>
      <c r="H8" s="51"/>
    </row>
    <row r="9" spans="1:8">
      <c r="B9" s="50"/>
      <c r="C9" s="51">
        <v>2015</v>
      </c>
      <c r="D9" s="52">
        <v>461758000</v>
      </c>
      <c r="E9" s="52"/>
      <c r="F9" s="52">
        <v>461758000</v>
      </c>
      <c r="G9" s="49">
        <f t="shared" si="0"/>
        <v>0</v>
      </c>
      <c r="H9" s="51"/>
    </row>
    <row r="10" spans="1:8">
      <c r="B10" s="53"/>
      <c r="C10" s="54">
        <v>2016</v>
      </c>
      <c r="D10" s="55">
        <v>336000000</v>
      </c>
      <c r="E10" s="55"/>
      <c r="F10" s="55">
        <v>336541214</v>
      </c>
      <c r="G10" s="49">
        <f t="shared" si="0"/>
        <v>-541214</v>
      </c>
      <c r="H10" s="55"/>
    </row>
    <row r="11" spans="1:8">
      <c r="A11" s="16">
        <v>2</v>
      </c>
      <c r="B11" s="47" t="s">
        <v>8</v>
      </c>
      <c r="C11" s="48">
        <v>2010</v>
      </c>
      <c r="D11" s="49">
        <v>278735960</v>
      </c>
      <c r="E11" s="49"/>
      <c r="F11" s="49">
        <v>285735960</v>
      </c>
      <c r="G11" s="49">
        <f t="shared" si="0"/>
        <v>-7000000</v>
      </c>
      <c r="H11" s="48"/>
    </row>
    <row r="12" spans="1:8">
      <c r="B12" s="50"/>
      <c r="C12" s="51">
        <v>2011</v>
      </c>
      <c r="D12" s="52">
        <v>260126279</v>
      </c>
      <c r="E12" s="52"/>
      <c r="F12" s="52">
        <v>302778761</v>
      </c>
      <c r="G12" s="49">
        <f t="shared" si="0"/>
        <v>-42652482</v>
      </c>
      <c r="H12" s="51"/>
    </row>
    <row r="13" spans="1:8">
      <c r="B13" s="50"/>
      <c r="C13" s="51">
        <v>2012</v>
      </c>
      <c r="D13" s="52">
        <v>258920000</v>
      </c>
      <c r="E13" s="52"/>
      <c r="F13" s="52">
        <v>258794481</v>
      </c>
      <c r="G13" s="49">
        <f t="shared" si="0"/>
        <v>125519</v>
      </c>
      <c r="H13" s="51"/>
    </row>
    <row r="14" spans="1:8">
      <c r="B14" s="50"/>
      <c r="C14" s="51">
        <v>2013</v>
      </c>
      <c r="D14" s="52">
        <v>313591000</v>
      </c>
      <c r="E14" s="52"/>
      <c r="F14" s="52">
        <v>282762550</v>
      </c>
      <c r="G14" s="49">
        <f t="shared" si="0"/>
        <v>30828450</v>
      </c>
      <c r="H14" s="51"/>
    </row>
    <row r="15" spans="1:8">
      <c r="B15" s="50"/>
      <c r="C15" s="51">
        <v>2014</v>
      </c>
      <c r="D15" s="52">
        <v>347925000</v>
      </c>
      <c r="E15" s="52"/>
      <c r="F15" s="52">
        <v>310518340</v>
      </c>
      <c r="G15" s="49">
        <f t="shared" si="0"/>
        <v>37406660</v>
      </c>
      <c r="H15" s="51"/>
    </row>
    <row r="16" spans="1:8">
      <c r="B16" s="56"/>
      <c r="C16" s="57">
        <v>2015</v>
      </c>
      <c r="D16" s="58">
        <v>335999000</v>
      </c>
      <c r="E16" s="58"/>
      <c r="F16" s="58">
        <v>372718834</v>
      </c>
      <c r="G16" s="49">
        <f t="shared" si="0"/>
        <v>-36719834</v>
      </c>
      <c r="H16" s="57"/>
    </row>
    <row r="17" spans="1:8">
      <c r="A17" s="16">
        <v>3</v>
      </c>
      <c r="B17" s="47" t="s">
        <v>9</v>
      </c>
      <c r="C17" s="48">
        <v>2010</v>
      </c>
      <c r="D17" s="49">
        <v>452716560</v>
      </c>
      <c r="E17" s="49"/>
      <c r="F17" s="49">
        <v>450145800</v>
      </c>
      <c r="G17" s="49">
        <f t="shared" si="0"/>
        <v>2570760</v>
      </c>
      <c r="H17" s="48"/>
    </row>
    <row r="18" spans="1:8">
      <c r="B18" s="50"/>
      <c r="C18" s="51">
        <v>2011</v>
      </c>
      <c r="D18" s="52">
        <v>424013426</v>
      </c>
      <c r="E18" s="52"/>
      <c r="F18" s="52">
        <v>424013426</v>
      </c>
      <c r="G18" s="49">
        <f t="shared" si="0"/>
        <v>0</v>
      </c>
      <c r="H18" s="51"/>
    </row>
    <row r="19" spans="1:8">
      <c r="B19" s="50"/>
      <c r="C19" s="51">
        <v>2012</v>
      </c>
      <c r="D19" s="52">
        <v>422050000</v>
      </c>
      <c r="E19" s="52"/>
      <c r="F19" s="52">
        <v>422050000</v>
      </c>
      <c r="G19" s="49">
        <f t="shared" si="0"/>
        <v>0</v>
      </c>
      <c r="H19" s="51"/>
    </row>
    <row r="20" spans="1:8">
      <c r="B20" s="50"/>
      <c r="C20" s="51">
        <v>2013</v>
      </c>
      <c r="D20" s="52">
        <v>527506848</v>
      </c>
      <c r="E20" s="52"/>
      <c r="F20" s="52">
        <v>527506848</v>
      </c>
      <c r="G20" s="49">
        <f t="shared" si="0"/>
        <v>0</v>
      </c>
      <c r="H20" s="51"/>
    </row>
    <row r="21" spans="1:8">
      <c r="B21" s="50"/>
      <c r="C21" s="51">
        <v>2014</v>
      </c>
      <c r="D21" s="52">
        <v>562805000</v>
      </c>
      <c r="E21" s="52"/>
      <c r="F21" s="52">
        <v>562805000</v>
      </c>
      <c r="G21" s="49">
        <f t="shared" si="0"/>
        <v>0</v>
      </c>
      <c r="H21" s="51"/>
    </row>
    <row r="22" spans="1:8">
      <c r="B22" s="53"/>
      <c r="C22" s="54">
        <v>2015</v>
      </c>
      <c r="D22" s="55">
        <v>551998000</v>
      </c>
      <c r="E22" s="55"/>
      <c r="F22" s="55">
        <v>568565500</v>
      </c>
      <c r="G22" s="49">
        <f t="shared" si="0"/>
        <v>-16567500</v>
      </c>
      <c r="H22" s="54"/>
    </row>
    <row r="23" spans="1:8">
      <c r="A23" s="16">
        <v>4</v>
      </c>
      <c r="B23" s="59" t="s">
        <v>10</v>
      </c>
      <c r="C23" s="60">
        <v>2010</v>
      </c>
      <c r="D23" s="61">
        <v>514733200</v>
      </c>
      <c r="E23" s="61"/>
      <c r="F23" s="61">
        <v>510511125</v>
      </c>
      <c r="G23" s="49">
        <f t="shared" si="0"/>
        <v>4222075</v>
      </c>
      <c r="H23" s="60"/>
    </row>
    <row r="24" spans="1:8">
      <c r="B24" s="50"/>
      <c r="C24" s="51">
        <v>2011</v>
      </c>
      <c r="D24" s="52">
        <v>473054968</v>
      </c>
      <c r="E24" s="52"/>
      <c r="F24" s="52">
        <v>507818275</v>
      </c>
      <c r="G24" s="49">
        <f t="shared" si="0"/>
        <v>-34763307</v>
      </c>
      <c r="H24" s="51"/>
    </row>
    <row r="25" spans="1:8">
      <c r="B25" s="50"/>
      <c r="C25" s="51">
        <v>2012</v>
      </c>
      <c r="D25" s="52">
        <v>470860000</v>
      </c>
      <c r="E25" s="52"/>
      <c r="F25" s="52">
        <v>467311150</v>
      </c>
      <c r="G25" s="49">
        <f t="shared" si="0"/>
        <v>3548850</v>
      </c>
      <c r="H25" s="51"/>
    </row>
    <row r="26" spans="1:8">
      <c r="B26" s="50"/>
      <c r="C26" s="51">
        <v>2013</v>
      </c>
      <c r="D26" s="52">
        <v>557295000</v>
      </c>
      <c r="E26" s="52"/>
      <c r="F26" s="52">
        <v>541288226</v>
      </c>
      <c r="G26" s="49">
        <f t="shared" si="0"/>
        <v>16006774</v>
      </c>
      <c r="H26" s="51"/>
    </row>
    <row r="27" spans="1:8">
      <c r="B27" s="50"/>
      <c r="C27" s="51">
        <v>2014</v>
      </c>
      <c r="D27" s="52">
        <v>631980000</v>
      </c>
      <c r="E27" s="52"/>
      <c r="F27" s="52">
        <v>596587970</v>
      </c>
      <c r="G27" s="49">
        <f t="shared" si="0"/>
        <v>35392030</v>
      </c>
      <c r="H27" s="51"/>
    </row>
    <row r="28" spans="1:8">
      <c r="B28" s="56"/>
      <c r="C28" s="57">
        <v>2015</v>
      </c>
      <c r="D28" s="58">
        <v>599998000</v>
      </c>
      <c r="E28" s="58"/>
      <c r="F28" s="58">
        <v>619396437</v>
      </c>
      <c r="G28" s="49">
        <f t="shared" si="0"/>
        <v>-19398437</v>
      </c>
      <c r="H28" s="57"/>
    </row>
    <row r="29" spans="1:8">
      <c r="A29" s="16">
        <v>5</v>
      </c>
      <c r="B29" s="62" t="s">
        <v>10</v>
      </c>
      <c r="C29" s="48">
        <v>2010</v>
      </c>
      <c r="D29" s="49">
        <v>801597000</v>
      </c>
      <c r="E29" s="49"/>
      <c r="F29" s="49">
        <v>801597000</v>
      </c>
      <c r="G29" s="49">
        <f t="shared" si="0"/>
        <v>0</v>
      </c>
      <c r="H29" s="48"/>
    </row>
    <row r="30" spans="1:8">
      <c r="B30" s="62"/>
      <c r="C30" s="51">
        <v>2011</v>
      </c>
      <c r="D30" s="52">
        <v>649893926</v>
      </c>
      <c r="E30" s="52"/>
      <c r="F30" s="52">
        <v>649893926</v>
      </c>
      <c r="G30" s="49">
        <f t="shared" si="0"/>
        <v>0</v>
      </c>
      <c r="H30" s="51"/>
    </row>
    <row r="31" spans="1:8">
      <c r="B31" s="62"/>
      <c r="C31" s="51">
        <v>2012</v>
      </c>
      <c r="D31" s="52">
        <v>646880000</v>
      </c>
      <c r="E31" s="52"/>
      <c r="F31" s="52">
        <v>646880000</v>
      </c>
      <c r="G31" s="49">
        <f t="shared" si="0"/>
        <v>0</v>
      </c>
      <c r="H31" s="51"/>
    </row>
    <row r="32" spans="1:8">
      <c r="B32" s="62"/>
      <c r="C32" s="51">
        <v>2013</v>
      </c>
      <c r="D32" s="52">
        <v>782054000</v>
      </c>
      <c r="E32" s="52"/>
      <c r="F32" s="52">
        <v>782054000</v>
      </c>
      <c r="G32" s="49">
        <f t="shared" si="0"/>
        <v>0</v>
      </c>
      <c r="H32" s="51"/>
    </row>
    <row r="33" spans="1:8">
      <c r="B33" s="62"/>
      <c r="C33" s="51">
        <v>2014</v>
      </c>
      <c r="D33" s="52">
        <v>1055037000</v>
      </c>
      <c r="E33" s="52"/>
      <c r="F33" s="52">
        <v>1055037000</v>
      </c>
      <c r="G33" s="49">
        <f t="shared" si="0"/>
        <v>0</v>
      </c>
      <c r="H33" s="51"/>
    </row>
    <row r="34" spans="1:8">
      <c r="B34" s="62"/>
      <c r="C34" s="54">
        <v>2015</v>
      </c>
      <c r="D34" s="55">
        <v>801597000</v>
      </c>
      <c r="E34" s="55"/>
      <c r="F34" s="55">
        <v>994041000</v>
      </c>
      <c r="G34" s="49">
        <f t="shared" si="0"/>
        <v>-192444000</v>
      </c>
      <c r="H34" s="54"/>
    </row>
    <row r="35" spans="1:8">
      <c r="A35" s="16">
        <v>6</v>
      </c>
      <c r="B35" s="59" t="s">
        <v>11</v>
      </c>
      <c r="C35" s="60">
        <v>2010</v>
      </c>
      <c r="D35" s="61">
        <v>184415220</v>
      </c>
      <c r="E35" s="61"/>
      <c r="F35" s="61">
        <v>184836942</v>
      </c>
      <c r="G35" s="49">
        <f t="shared" si="0"/>
        <v>-421722</v>
      </c>
      <c r="H35" s="60"/>
    </row>
    <row r="36" spans="1:8">
      <c r="B36" s="50"/>
      <c r="C36" s="51">
        <v>2011</v>
      </c>
      <c r="D36" s="52">
        <v>173335000</v>
      </c>
      <c r="E36" s="52"/>
      <c r="F36" s="52">
        <v>185874700</v>
      </c>
      <c r="G36" s="49">
        <f t="shared" si="0"/>
        <v>-12539700</v>
      </c>
      <c r="H36" s="51"/>
    </row>
    <row r="37" spans="1:8">
      <c r="B37" s="50"/>
      <c r="C37" s="51">
        <v>2012</v>
      </c>
      <c r="D37" s="52">
        <v>172530000</v>
      </c>
      <c r="E37" s="52"/>
      <c r="F37" s="52">
        <v>200891580</v>
      </c>
      <c r="G37" s="49">
        <f t="shared" si="0"/>
        <v>-28361580</v>
      </c>
      <c r="H37" s="51"/>
    </row>
    <row r="38" spans="1:8">
      <c r="B38" s="50"/>
      <c r="C38" s="51">
        <v>2013</v>
      </c>
      <c r="D38" s="52">
        <v>207978000</v>
      </c>
      <c r="E38" s="52"/>
      <c r="F38" s="52">
        <v>204716528</v>
      </c>
      <c r="G38" s="49">
        <f t="shared" si="0"/>
        <v>3261472</v>
      </c>
      <c r="H38" s="51"/>
    </row>
    <row r="39" spans="1:8">
      <c r="B39" s="50"/>
      <c r="C39" s="51">
        <v>2014</v>
      </c>
      <c r="D39" s="52">
        <v>238929000</v>
      </c>
      <c r="E39" s="52"/>
      <c r="F39" s="52">
        <v>238929000</v>
      </c>
      <c r="G39" s="49">
        <f t="shared" si="0"/>
        <v>0</v>
      </c>
      <c r="H39" s="51"/>
    </row>
    <row r="40" spans="1:8">
      <c r="B40" s="56"/>
      <c r="C40" s="57">
        <v>2015</v>
      </c>
      <c r="D40" s="58">
        <v>225599000</v>
      </c>
      <c r="E40" s="58"/>
      <c r="F40" s="58">
        <v>288143796</v>
      </c>
      <c r="G40" s="49">
        <f t="shared" si="0"/>
        <v>-62544796</v>
      </c>
      <c r="H40" s="57"/>
    </row>
    <row r="41" spans="1:8">
      <c r="A41" s="16">
        <v>7</v>
      </c>
      <c r="B41" s="62" t="s">
        <v>12</v>
      </c>
      <c r="C41" s="48">
        <v>2010</v>
      </c>
      <c r="D41" s="49">
        <v>290930330</v>
      </c>
      <c r="E41" s="49"/>
      <c r="F41" s="49">
        <v>290930330</v>
      </c>
      <c r="G41" s="49">
        <f t="shared" si="0"/>
        <v>0</v>
      </c>
      <c r="H41" s="48"/>
    </row>
    <row r="42" spans="1:8">
      <c r="B42" s="62"/>
      <c r="C42" s="51">
        <v>2011</v>
      </c>
      <c r="D42" s="52">
        <v>289946710</v>
      </c>
      <c r="E42" s="52"/>
      <c r="F42" s="52">
        <v>281480445</v>
      </c>
      <c r="G42" s="49">
        <f t="shared" si="0"/>
        <v>8466265</v>
      </c>
      <c r="H42" s="51"/>
    </row>
    <row r="43" spans="1:8">
      <c r="B43" s="62"/>
      <c r="C43" s="51">
        <v>2012</v>
      </c>
      <c r="D43" s="52">
        <f>281150000+250000000</f>
        <v>531150000</v>
      </c>
      <c r="E43" s="52"/>
      <c r="F43" s="52">
        <v>535984155</v>
      </c>
      <c r="G43" s="49">
        <f t="shared" si="0"/>
        <v>-4834155</v>
      </c>
      <c r="H43" s="51"/>
    </row>
    <row r="44" spans="1:8">
      <c r="B44" s="62"/>
      <c r="C44" s="51">
        <v>2013</v>
      </c>
      <c r="D44" s="52">
        <v>335296000</v>
      </c>
      <c r="E44" s="52"/>
      <c r="F44" s="52">
        <v>332602500</v>
      </c>
      <c r="G44" s="49">
        <f t="shared" si="0"/>
        <v>2693500</v>
      </c>
      <c r="H44" s="51"/>
    </row>
    <row r="45" spans="1:8">
      <c r="B45" s="62"/>
      <c r="C45" s="51">
        <v>2014</v>
      </c>
      <c r="D45" s="52">
        <f>331914000+250000000</f>
        <v>581914000</v>
      </c>
      <c r="E45" s="52"/>
      <c r="F45" s="52">
        <v>581914000</v>
      </c>
      <c r="G45" s="49">
        <f t="shared" si="0"/>
        <v>0</v>
      </c>
      <c r="H45" s="51"/>
    </row>
    <row r="46" spans="1:8">
      <c r="B46" s="62"/>
      <c r="C46" s="54">
        <v>2015</v>
      </c>
      <c r="D46" s="55">
        <v>361919000</v>
      </c>
      <c r="E46" s="55"/>
      <c r="F46" s="55">
        <v>361919000</v>
      </c>
      <c r="G46" s="49">
        <f t="shared" si="0"/>
        <v>0</v>
      </c>
      <c r="H46" s="54"/>
    </row>
    <row r="47" spans="1:8">
      <c r="B47" s="59" t="s">
        <v>13</v>
      </c>
      <c r="C47" s="60">
        <v>2010</v>
      </c>
      <c r="D47" s="61">
        <v>279794400</v>
      </c>
      <c r="E47" s="61"/>
      <c r="F47" s="61">
        <v>273628100</v>
      </c>
      <c r="G47" s="49">
        <f t="shared" si="0"/>
        <v>6166300</v>
      </c>
      <c r="H47" s="60"/>
    </row>
    <row r="48" spans="1:8">
      <c r="B48" s="50"/>
      <c r="C48" s="51">
        <v>2011</v>
      </c>
      <c r="D48" s="52">
        <v>265367240</v>
      </c>
      <c r="E48" s="52"/>
      <c r="F48" s="52">
        <v>265367240</v>
      </c>
      <c r="G48" s="49">
        <f t="shared" si="0"/>
        <v>0</v>
      </c>
      <c r="H48" s="51"/>
    </row>
    <row r="49" spans="1:8">
      <c r="B49" s="50"/>
      <c r="C49" s="51">
        <v>2012</v>
      </c>
      <c r="D49" s="52">
        <v>514140000</v>
      </c>
      <c r="E49" s="52"/>
      <c r="F49" s="52">
        <v>514140000</v>
      </c>
      <c r="G49" s="49">
        <f t="shared" si="0"/>
        <v>0</v>
      </c>
      <c r="H49" s="51"/>
    </row>
    <row r="50" spans="1:8">
      <c r="B50" s="50"/>
      <c r="C50" s="51" t="s">
        <v>162</v>
      </c>
      <c r="D50" s="52">
        <v>318883000</v>
      </c>
      <c r="E50" s="52"/>
      <c r="F50" s="52">
        <v>318883000</v>
      </c>
      <c r="G50" s="49">
        <f t="shared" si="0"/>
        <v>0</v>
      </c>
      <c r="H50" s="51"/>
    </row>
    <row r="51" spans="1:8">
      <c r="B51" s="50"/>
      <c r="C51" s="51">
        <v>2014</v>
      </c>
      <c r="D51" s="52">
        <v>356475260</v>
      </c>
      <c r="E51" s="52"/>
      <c r="F51" s="52">
        <v>356475260</v>
      </c>
      <c r="G51" s="49">
        <f t="shared" si="0"/>
        <v>0</v>
      </c>
      <c r="H51" s="51"/>
    </row>
    <row r="52" spans="1:8">
      <c r="B52" s="56"/>
      <c r="C52" s="57">
        <v>2015</v>
      </c>
      <c r="D52" s="58">
        <v>341759000</v>
      </c>
      <c r="E52" s="58"/>
      <c r="F52" s="58">
        <v>355498600</v>
      </c>
      <c r="G52" s="49">
        <f t="shared" si="0"/>
        <v>-13739600</v>
      </c>
      <c r="H52" s="57"/>
    </row>
    <row r="53" spans="1:8">
      <c r="A53" s="16">
        <v>5</v>
      </c>
      <c r="B53" s="62" t="s">
        <v>14</v>
      </c>
      <c r="C53" s="48">
        <v>2010</v>
      </c>
      <c r="D53" s="49">
        <v>353382080</v>
      </c>
      <c r="E53" s="49"/>
      <c r="F53" s="49">
        <v>353382080</v>
      </c>
      <c r="G53" s="49">
        <f t="shared" si="0"/>
        <v>0</v>
      </c>
      <c r="H53" s="48"/>
    </row>
    <row r="54" spans="1:8">
      <c r="B54" s="62"/>
      <c r="C54" s="51">
        <v>2011</v>
      </c>
      <c r="D54" s="52">
        <v>335404999</v>
      </c>
      <c r="E54" s="52"/>
      <c r="F54" s="52">
        <v>335404999</v>
      </c>
      <c r="G54" s="49">
        <f t="shared" si="0"/>
        <v>0</v>
      </c>
      <c r="H54" s="51"/>
    </row>
    <row r="55" spans="1:8">
      <c r="B55" s="62"/>
      <c r="C55" s="51">
        <v>2012</v>
      </c>
      <c r="D55" s="52">
        <v>333850000</v>
      </c>
      <c r="E55" s="52"/>
      <c r="F55" s="52">
        <v>333850000</v>
      </c>
      <c r="G55" s="49">
        <f t="shared" si="0"/>
        <v>0</v>
      </c>
      <c r="H55" s="51"/>
    </row>
    <row r="56" spans="1:8">
      <c r="B56" s="62"/>
      <c r="C56" s="51">
        <v>2013</v>
      </c>
      <c r="D56" s="52">
        <v>438584000</v>
      </c>
      <c r="E56" s="52"/>
      <c r="F56" s="52">
        <v>438584000</v>
      </c>
      <c r="G56" s="49">
        <f t="shared" si="0"/>
        <v>0</v>
      </c>
      <c r="H56" s="51"/>
    </row>
    <row r="57" spans="1:8">
      <c r="B57" s="62"/>
      <c r="C57" s="51">
        <v>2014</v>
      </c>
      <c r="D57" s="52">
        <v>451794080</v>
      </c>
      <c r="E57" s="52"/>
      <c r="F57" s="52">
        <v>451794080</v>
      </c>
      <c r="G57" s="49">
        <f t="shared" si="0"/>
        <v>0</v>
      </c>
      <c r="H57" s="51"/>
    </row>
    <row r="58" spans="1:8">
      <c r="B58" s="62"/>
      <c r="C58" s="54">
        <v>2015</v>
      </c>
      <c r="D58" s="55">
        <v>433918000</v>
      </c>
      <c r="E58" s="55"/>
      <c r="F58" s="55">
        <v>433918000</v>
      </c>
      <c r="G58" s="49">
        <f t="shared" si="0"/>
        <v>0</v>
      </c>
      <c r="H58" s="54"/>
    </row>
    <row r="59" spans="1:8">
      <c r="B59" s="59" t="s">
        <v>15</v>
      </c>
      <c r="C59" s="60">
        <v>2010</v>
      </c>
      <c r="D59" s="61">
        <v>631281280</v>
      </c>
      <c r="E59" s="61"/>
      <c r="F59" s="61">
        <v>631281280</v>
      </c>
      <c r="G59" s="49">
        <f t="shared" si="0"/>
        <v>0</v>
      </c>
      <c r="H59" s="60"/>
    </row>
    <row r="60" spans="1:8">
      <c r="B60" s="50"/>
      <c r="C60" s="51">
        <v>2011</v>
      </c>
      <c r="D60" s="52">
        <v>582174833</v>
      </c>
      <c r="E60" s="52"/>
      <c r="F60" s="52">
        <v>621025010</v>
      </c>
      <c r="G60" s="49">
        <f t="shared" si="0"/>
        <v>-38850177</v>
      </c>
      <c r="H60" s="51"/>
    </row>
    <row r="61" spans="1:8">
      <c r="B61" s="50"/>
      <c r="C61" s="51">
        <v>2012</v>
      </c>
      <c r="D61" s="52">
        <v>583120000</v>
      </c>
      <c r="E61" s="52"/>
      <c r="F61" s="52">
        <v>583120000</v>
      </c>
      <c r="G61" s="49">
        <f t="shared" si="0"/>
        <v>0</v>
      </c>
      <c r="H61" s="51"/>
    </row>
    <row r="62" spans="1:8">
      <c r="B62" s="50"/>
      <c r="C62" s="51">
        <v>2013</v>
      </c>
      <c r="D62" s="52">
        <v>713320000</v>
      </c>
      <c r="E62" s="52"/>
      <c r="F62" s="52">
        <v>713320000</v>
      </c>
      <c r="G62" s="49">
        <f t="shared" si="0"/>
        <v>0</v>
      </c>
      <c r="H62" s="51"/>
    </row>
    <row r="63" spans="1:8">
      <c r="B63" s="50"/>
      <c r="C63" s="51">
        <v>2014</v>
      </c>
      <c r="D63" s="52">
        <v>770667000</v>
      </c>
      <c r="E63" s="52"/>
      <c r="F63" s="52">
        <v>770667000</v>
      </c>
      <c r="G63" s="49">
        <f t="shared" si="0"/>
        <v>0</v>
      </c>
      <c r="H63" s="51"/>
    </row>
    <row r="64" spans="1:8">
      <c r="B64" s="56"/>
      <c r="C64" s="57">
        <v>2015</v>
      </c>
      <c r="D64" s="58">
        <v>751677000</v>
      </c>
      <c r="E64" s="58"/>
      <c r="F64" s="58">
        <v>751677000</v>
      </c>
      <c r="G64" s="49">
        <f t="shared" si="0"/>
        <v>0</v>
      </c>
      <c r="H64" s="57"/>
    </row>
    <row r="65" spans="1:8">
      <c r="A65" s="16">
        <v>6</v>
      </c>
      <c r="B65" s="62" t="s">
        <v>16</v>
      </c>
      <c r="C65" s="48">
        <v>2010</v>
      </c>
      <c r="D65" s="49">
        <v>377058250</v>
      </c>
      <c r="E65" s="49">
        <v>258537360</v>
      </c>
      <c r="F65" s="49">
        <f>377058250+251483966</f>
        <v>628542216</v>
      </c>
      <c r="G65" s="49">
        <f t="shared" si="0"/>
        <v>7053394</v>
      </c>
      <c r="H65" s="48"/>
    </row>
    <row r="66" spans="1:8">
      <c r="B66" s="62"/>
      <c r="C66" s="51">
        <v>2011</v>
      </c>
      <c r="D66" s="52">
        <v>349145245</v>
      </c>
      <c r="E66" s="52">
        <v>322551000</v>
      </c>
      <c r="F66" s="52">
        <f>321820985+349145245</f>
        <v>670966230</v>
      </c>
      <c r="G66" s="49">
        <f t="shared" si="0"/>
        <v>730015</v>
      </c>
      <c r="H66" s="51"/>
    </row>
    <row r="67" spans="1:8">
      <c r="B67" s="62"/>
      <c r="C67" s="51">
        <v>2012</v>
      </c>
      <c r="D67" s="52">
        <v>648400000</v>
      </c>
      <c r="E67" s="52">
        <v>321486500</v>
      </c>
      <c r="F67" s="52">
        <f>648400000+319937300</f>
        <v>968337300</v>
      </c>
      <c r="G67" s="49">
        <f t="shared" si="0"/>
        <v>1549200</v>
      </c>
      <c r="H67" s="51"/>
    </row>
    <row r="68" spans="1:8">
      <c r="B68" s="62"/>
      <c r="C68" s="51">
        <v>2013</v>
      </c>
      <c r="D68" s="52">
        <v>391455000</v>
      </c>
      <c r="E68" s="52">
        <v>316259800</v>
      </c>
      <c r="F68" s="52">
        <f>391455000+306652012</f>
        <v>698107012</v>
      </c>
      <c r="G68" s="49">
        <f t="shared" si="0"/>
        <v>9607788</v>
      </c>
      <c r="H68" s="51"/>
    </row>
    <row r="69" spans="1:8">
      <c r="B69" s="62"/>
      <c r="C69" s="51">
        <v>2014</v>
      </c>
      <c r="D69" s="52">
        <v>595102000</v>
      </c>
      <c r="E69" s="52">
        <v>341799800</v>
      </c>
      <c r="F69" s="52">
        <f>595102000+341079798</f>
        <v>936181798</v>
      </c>
      <c r="G69" s="49">
        <f t="shared" ref="G69:G132" si="1">D69+E69-F69</f>
        <v>720002</v>
      </c>
      <c r="H69" s="51"/>
    </row>
    <row r="70" spans="1:8">
      <c r="B70" s="62"/>
      <c r="C70" s="54">
        <v>2015</v>
      </c>
      <c r="D70" s="55">
        <v>419518000</v>
      </c>
      <c r="E70" s="55">
        <v>316690290</v>
      </c>
      <c r="F70" s="55">
        <f>316118364+419518000</f>
        <v>735636364</v>
      </c>
      <c r="G70" s="49">
        <f t="shared" si="1"/>
        <v>571926</v>
      </c>
      <c r="H70" s="54"/>
    </row>
    <row r="71" spans="1:8" ht="18.75" customHeight="1">
      <c r="A71" s="16">
        <v>7</v>
      </c>
      <c r="B71" s="59" t="s">
        <v>17</v>
      </c>
      <c r="C71" s="60">
        <v>2010</v>
      </c>
      <c r="D71" s="61">
        <v>514527715</v>
      </c>
      <c r="E71" s="61">
        <v>352442800</v>
      </c>
      <c r="F71" s="61">
        <f>318590827+514527715</f>
        <v>833118542</v>
      </c>
      <c r="G71" s="49">
        <f t="shared" si="1"/>
        <v>33851973</v>
      </c>
      <c r="H71" s="60"/>
    </row>
    <row r="72" spans="1:8">
      <c r="B72" s="50"/>
      <c r="C72" s="51">
        <v>2011</v>
      </c>
      <c r="D72" s="52">
        <v>422224845</v>
      </c>
      <c r="E72" s="52">
        <v>438332500</v>
      </c>
      <c r="F72" s="52">
        <f>450857060+421323200</f>
        <v>872180260</v>
      </c>
      <c r="G72" s="49">
        <f t="shared" si="1"/>
        <v>-11622915</v>
      </c>
      <c r="H72" s="51"/>
    </row>
    <row r="73" spans="1:8">
      <c r="B73" s="50"/>
      <c r="C73" s="51">
        <v>2012</v>
      </c>
      <c r="D73" s="52">
        <v>420269258</v>
      </c>
      <c r="E73" s="52">
        <v>419941800</v>
      </c>
      <c r="F73" s="52">
        <f>420269258+403488610</f>
        <v>823757868</v>
      </c>
      <c r="G73" s="49">
        <f t="shared" si="1"/>
        <v>16453190</v>
      </c>
      <c r="H73" s="51"/>
    </row>
    <row r="74" spans="1:8">
      <c r="B74" s="50"/>
      <c r="C74" s="51">
        <v>2013</v>
      </c>
      <c r="D74" s="52">
        <v>497430000</v>
      </c>
      <c r="E74" s="52">
        <v>413575500</v>
      </c>
      <c r="F74" s="52">
        <f>388306138+497730000</f>
        <v>886036138</v>
      </c>
      <c r="G74" s="49">
        <f t="shared" si="1"/>
        <v>24969362</v>
      </c>
      <c r="H74" s="51"/>
    </row>
    <row r="75" spans="1:8">
      <c r="B75" s="50"/>
      <c r="C75" s="51">
        <v>2014</v>
      </c>
      <c r="D75" s="52">
        <v>501741500</v>
      </c>
      <c r="E75" s="52">
        <v>474754360</v>
      </c>
      <c r="F75" s="52">
        <f>459628190+501741500</f>
        <v>961369690</v>
      </c>
      <c r="G75" s="49">
        <f t="shared" si="1"/>
        <v>15126170</v>
      </c>
      <c r="H75" s="51"/>
    </row>
    <row r="76" spans="1:8">
      <c r="B76" s="50"/>
      <c r="C76" s="51">
        <v>2015</v>
      </c>
      <c r="D76" s="52">
        <v>532798000</v>
      </c>
      <c r="E76" s="52">
        <v>454993770</v>
      </c>
      <c r="F76" s="52">
        <f>425326029+532798000</f>
        <v>958124029</v>
      </c>
      <c r="G76" s="49">
        <f t="shared" si="1"/>
        <v>29667741</v>
      </c>
      <c r="H76" s="51"/>
    </row>
    <row r="77" spans="1:8">
      <c r="B77" s="56"/>
      <c r="C77" s="57">
        <v>2016</v>
      </c>
      <c r="D77" s="58">
        <v>247714770</v>
      </c>
      <c r="E77" s="58">
        <v>228392730</v>
      </c>
      <c r="F77" s="58">
        <f>298316327+228392730</f>
        <v>526709057</v>
      </c>
      <c r="G77" s="49">
        <f t="shared" si="1"/>
        <v>-50601557</v>
      </c>
      <c r="H77" s="58"/>
    </row>
    <row r="78" spans="1:8" ht="18.75" customHeight="1">
      <c r="B78" s="62" t="s">
        <v>18</v>
      </c>
      <c r="C78" s="48">
        <v>2010</v>
      </c>
      <c r="D78" s="49">
        <v>243162240</v>
      </c>
      <c r="E78" s="49">
        <v>433682800</v>
      </c>
      <c r="F78" s="49">
        <f>243162240+420711390</f>
        <v>663873630</v>
      </c>
      <c r="G78" s="49">
        <f t="shared" si="1"/>
        <v>12971410</v>
      </c>
      <c r="H78" s="49"/>
    </row>
    <row r="79" spans="1:8">
      <c r="B79" s="62"/>
      <c r="C79" s="51">
        <v>2011</v>
      </c>
      <c r="D79" s="52">
        <v>242420580</v>
      </c>
      <c r="E79" s="52">
        <v>548817000</v>
      </c>
      <c r="F79" s="52">
        <f>484130000+257239400</f>
        <v>741369400</v>
      </c>
      <c r="G79" s="49">
        <f t="shared" si="1"/>
        <v>49868180</v>
      </c>
      <c r="H79" s="52"/>
    </row>
    <row r="80" spans="1:8">
      <c r="B80" s="62"/>
      <c r="C80" s="51">
        <v>2012</v>
      </c>
      <c r="D80" s="52">
        <v>230530000</v>
      </c>
      <c r="E80" s="52">
        <v>535148000</v>
      </c>
      <c r="F80" s="52">
        <f>541652740+263028550</f>
        <v>804681290</v>
      </c>
      <c r="G80" s="49">
        <f t="shared" si="1"/>
        <v>-39003290</v>
      </c>
      <c r="H80" s="52"/>
    </row>
    <row r="81" spans="1:8">
      <c r="B81" s="62"/>
      <c r="C81" s="51">
        <v>2013</v>
      </c>
      <c r="D81" s="52">
        <v>279945000</v>
      </c>
      <c r="E81" s="52">
        <v>527884000</v>
      </c>
      <c r="F81" s="52">
        <f>493493900+271895900</f>
        <v>765389800</v>
      </c>
      <c r="G81" s="49">
        <f t="shared" si="1"/>
        <v>42439200</v>
      </c>
      <c r="H81" s="51"/>
    </row>
    <row r="82" spans="1:8">
      <c r="B82" s="62"/>
      <c r="C82" s="51">
        <v>2014</v>
      </c>
      <c r="D82" s="52">
        <v>308267000</v>
      </c>
      <c r="E82" s="52">
        <v>615732200</v>
      </c>
      <c r="F82" s="52">
        <f>608991100+308710800</f>
        <v>917701900</v>
      </c>
      <c r="G82" s="49">
        <f t="shared" si="1"/>
        <v>6297300</v>
      </c>
      <c r="H82" s="51"/>
    </row>
    <row r="83" spans="1:8">
      <c r="B83" s="62"/>
      <c r="C83" s="51">
        <v>2015</v>
      </c>
      <c r="D83" s="52">
        <v>299519000</v>
      </c>
      <c r="E83" s="52">
        <v>555334300</v>
      </c>
      <c r="F83" s="52">
        <f>537604700+299519000</f>
        <v>837123700</v>
      </c>
      <c r="G83" s="49">
        <f t="shared" si="1"/>
        <v>17729600</v>
      </c>
      <c r="H83" s="51"/>
    </row>
    <row r="84" spans="1:8">
      <c r="B84" s="62"/>
      <c r="C84" s="54">
        <v>2016</v>
      </c>
      <c r="D84" s="55">
        <v>109000000</v>
      </c>
      <c r="E84" s="55">
        <v>289584300</v>
      </c>
      <c r="F84" s="55">
        <f>270928800+137378000</f>
        <v>408306800</v>
      </c>
      <c r="G84" s="49">
        <f t="shared" si="1"/>
        <v>-9722500</v>
      </c>
      <c r="H84" s="54"/>
    </row>
    <row r="85" spans="1:8">
      <c r="A85" s="16">
        <v>8</v>
      </c>
      <c r="B85" s="59" t="s">
        <v>19</v>
      </c>
      <c r="C85" s="60">
        <v>2010</v>
      </c>
      <c r="D85" s="61">
        <v>464959310</v>
      </c>
      <c r="E85" s="61"/>
      <c r="F85" s="61">
        <v>445170900</v>
      </c>
      <c r="G85" s="49">
        <f t="shared" si="1"/>
        <v>19788410</v>
      </c>
      <c r="H85" s="60"/>
    </row>
    <row r="86" spans="1:8">
      <c r="B86" s="50"/>
      <c r="C86" s="51">
        <v>2011</v>
      </c>
      <c r="D86" s="52">
        <v>428882300</v>
      </c>
      <c r="E86" s="52"/>
      <c r="F86" s="52">
        <v>426951017</v>
      </c>
      <c r="G86" s="49">
        <f t="shared" si="1"/>
        <v>1931283</v>
      </c>
      <c r="H86" s="51"/>
    </row>
    <row r="87" spans="1:8">
      <c r="B87" s="50"/>
      <c r="C87" s="51">
        <v>2012</v>
      </c>
      <c r="D87" s="52">
        <v>429670000</v>
      </c>
      <c r="E87" s="52"/>
      <c r="F87" s="52">
        <v>429670000</v>
      </c>
      <c r="G87" s="49">
        <f t="shared" si="1"/>
        <v>0</v>
      </c>
      <c r="H87" s="51"/>
    </row>
    <row r="88" spans="1:8">
      <c r="B88" s="50"/>
      <c r="C88" s="51">
        <v>2013</v>
      </c>
      <c r="D88" s="52">
        <v>492947000</v>
      </c>
      <c r="E88" s="52"/>
      <c r="F88" s="52">
        <v>492947000</v>
      </c>
      <c r="G88" s="49">
        <f t="shared" si="1"/>
        <v>0</v>
      </c>
      <c r="H88" s="51"/>
    </row>
    <row r="89" spans="1:8">
      <c r="B89" s="50"/>
      <c r="C89" s="51">
        <v>2014</v>
      </c>
      <c r="D89" s="52">
        <v>597498000</v>
      </c>
      <c r="E89" s="52"/>
      <c r="F89" s="52">
        <v>596108600</v>
      </c>
      <c r="G89" s="49">
        <f t="shared" si="1"/>
        <v>1389400</v>
      </c>
      <c r="H89" s="51"/>
    </row>
    <row r="90" spans="1:8">
      <c r="B90" s="56"/>
      <c r="C90" s="57">
        <v>2015</v>
      </c>
      <c r="D90" s="58">
        <v>527998000</v>
      </c>
      <c r="E90" s="58"/>
      <c r="F90" s="58">
        <v>527998000</v>
      </c>
      <c r="G90" s="49">
        <f t="shared" si="1"/>
        <v>0</v>
      </c>
      <c r="H90" s="57"/>
    </row>
    <row r="91" spans="1:8">
      <c r="B91" s="63" t="s">
        <v>20</v>
      </c>
      <c r="C91" s="48">
        <v>2010</v>
      </c>
      <c r="D91" s="78">
        <v>591013492</v>
      </c>
      <c r="E91" s="78"/>
      <c r="F91" s="78">
        <v>591013492</v>
      </c>
      <c r="G91" s="49">
        <f t="shared" si="1"/>
        <v>0</v>
      </c>
      <c r="H91" s="79"/>
    </row>
    <row r="92" spans="1:8">
      <c r="B92" s="63"/>
      <c r="C92" s="51">
        <v>2011</v>
      </c>
      <c r="D92" s="80">
        <v>398331897</v>
      </c>
      <c r="E92" s="80"/>
      <c r="F92" s="80">
        <v>398331897</v>
      </c>
      <c r="G92" s="49">
        <f t="shared" si="1"/>
        <v>0</v>
      </c>
      <c r="H92" s="81"/>
    </row>
    <row r="93" spans="1:8">
      <c r="B93" s="63"/>
      <c r="C93" s="51">
        <v>2012</v>
      </c>
      <c r="D93" s="80">
        <v>336312000</v>
      </c>
      <c r="E93" s="80"/>
      <c r="F93" s="80">
        <v>336312000</v>
      </c>
      <c r="G93" s="49">
        <f t="shared" si="1"/>
        <v>0</v>
      </c>
      <c r="H93" s="81"/>
    </row>
    <row r="94" spans="1:8">
      <c r="B94" s="63"/>
      <c r="C94" s="51">
        <v>2013</v>
      </c>
      <c r="D94" s="80">
        <v>300866000</v>
      </c>
      <c r="E94" s="80"/>
      <c r="F94" s="80">
        <v>300866000</v>
      </c>
      <c r="G94" s="49">
        <f t="shared" si="1"/>
        <v>0</v>
      </c>
      <c r="H94" s="81"/>
    </row>
    <row r="95" spans="1:8">
      <c r="B95" s="63"/>
      <c r="C95" s="51">
        <v>2014</v>
      </c>
      <c r="D95" s="80">
        <v>292378820</v>
      </c>
      <c r="E95" s="80"/>
      <c r="F95" s="80">
        <v>292378820</v>
      </c>
      <c r="G95" s="49">
        <f t="shared" si="1"/>
        <v>0</v>
      </c>
      <c r="H95" s="81"/>
    </row>
    <row r="96" spans="1:8">
      <c r="B96" s="63"/>
      <c r="C96" s="54">
        <v>2015</v>
      </c>
      <c r="D96" s="82">
        <v>302920000</v>
      </c>
      <c r="E96" s="82"/>
      <c r="F96" s="82">
        <v>302920000</v>
      </c>
      <c r="G96" s="49">
        <f t="shared" si="1"/>
        <v>0</v>
      </c>
      <c r="H96" s="83"/>
    </row>
    <row r="97" spans="1:8">
      <c r="A97" s="16">
        <v>9</v>
      </c>
      <c r="B97" s="63" t="s">
        <v>165</v>
      </c>
      <c r="C97" s="48">
        <v>2010</v>
      </c>
      <c r="D97" s="49">
        <v>734385035</v>
      </c>
      <c r="E97" s="49"/>
      <c r="F97" s="49">
        <v>734385035</v>
      </c>
      <c r="G97" s="49">
        <f t="shared" si="1"/>
        <v>0</v>
      </c>
      <c r="H97" s="48"/>
    </row>
    <row r="98" spans="1:8">
      <c r="B98" s="63"/>
      <c r="C98" s="51">
        <v>2011</v>
      </c>
      <c r="D98" s="52">
        <v>567932577</v>
      </c>
      <c r="E98" s="52"/>
      <c r="F98" s="52">
        <v>567932577</v>
      </c>
      <c r="G98" s="49">
        <f t="shared" si="1"/>
        <v>0</v>
      </c>
      <c r="H98" s="51"/>
    </row>
    <row r="99" spans="1:8">
      <c r="B99" s="63"/>
      <c r="C99" s="51">
        <v>2012</v>
      </c>
      <c r="D99" s="52">
        <v>868944976</v>
      </c>
      <c r="E99" s="52"/>
      <c r="F99" s="52">
        <v>868944976</v>
      </c>
      <c r="G99" s="49">
        <f t="shared" si="1"/>
        <v>0</v>
      </c>
      <c r="H99" s="51"/>
    </row>
    <row r="100" spans="1:8">
      <c r="B100" s="63"/>
      <c r="C100" s="51">
        <v>2013</v>
      </c>
      <c r="D100" s="52">
        <v>719604375</v>
      </c>
      <c r="E100" s="52"/>
      <c r="F100" s="52">
        <v>719604375</v>
      </c>
      <c r="G100" s="49">
        <f t="shared" si="1"/>
        <v>0</v>
      </c>
      <c r="H100" s="51"/>
    </row>
    <row r="101" spans="1:8">
      <c r="B101" s="63"/>
      <c r="C101" s="51">
        <v>2014</v>
      </c>
      <c r="D101" s="52">
        <v>761069163</v>
      </c>
      <c r="E101" s="52"/>
      <c r="F101" s="52">
        <v>761069163</v>
      </c>
      <c r="G101" s="49">
        <f t="shared" si="1"/>
        <v>0</v>
      </c>
      <c r="H101" s="51"/>
    </row>
    <row r="102" spans="1:8">
      <c r="B102" s="63"/>
      <c r="C102" s="54">
        <v>2015</v>
      </c>
      <c r="D102" s="55">
        <v>511239264</v>
      </c>
      <c r="E102" s="55"/>
      <c r="F102" s="55">
        <v>511239264</v>
      </c>
      <c r="G102" s="49">
        <f t="shared" si="1"/>
        <v>0</v>
      </c>
      <c r="H102" s="54"/>
    </row>
    <row r="103" spans="1:8">
      <c r="A103" s="16">
        <v>10</v>
      </c>
      <c r="B103" s="64" t="s">
        <v>21</v>
      </c>
      <c r="C103" s="60">
        <v>2010</v>
      </c>
      <c r="D103" s="61"/>
      <c r="E103" s="61"/>
      <c r="F103" s="61"/>
      <c r="G103" s="49">
        <f t="shared" si="1"/>
        <v>0</v>
      </c>
      <c r="H103" s="60"/>
    </row>
    <row r="104" spans="1:8">
      <c r="B104" s="65"/>
      <c r="C104" s="51">
        <v>2011</v>
      </c>
      <c r="D104" s="52">
        <f>5737616+9361901+19160023+9897017</f>
        <v>44156557</v>
      </c>
      <c r="E104" s="52"/>
      <c r="F104" s="52">
        <f>5737616+9361901+19160023+9897017</f>
        <v>44156557</v>
      </c>
      <c r="G104" s="49">
        <f t="shared" si="1"/>
        <v>0</v>
      </c>
      <c r="H104" s="52"/>
    </row>
    <row r="105" spans="1:8">
      <c r="B105" s="65"/>
      <c r="C105" s="51">
        <v>2012</v>
      </c>
      <c r="D105" s="52">
        <f>1262787+8751185+10018071</f>
        <v>20032043</v>
      </c>
      <c r="E105" s="52"/>
      <c r="F105" s="52">
        <f>1262787+8751185+10018071</f>
        <v>20032043</v>
      </c>
      <c r="G105" s="49">
        <f t="shared" si="1"/>
        <v>0</v>
      </c>
      <c r="H105" s="51"/>
    </row>
    <row r="106" spans="1:8">
      <c r="B106" s="65"/>
      <c r="C106" s="51">
        <v>2013</v>
      </c>
      <c r="D106" s="52">
        <f>800000+32852499+5038972</f>
        <v>38691471</v>
      </c>
      <c r="E106" s="52"/>
      <c r="F106" s="52">
        <f>800000+32852499+5038972</f>
        <v>38691471</v>
      </c>
      <c r="G106" s="49">
        <f t="shared" si="1"/>
        <v>0</v>
      </c>
      <c r="H106" s="51"/>
    </row>
    <row r="107" spans="1:8">
      <c r="B107" s="65"/>
      <c r="C107" s="51">
        <v>2014</v>
      </c>
      <c r="D107" s="52">
        <f>300000+3932518+13126284</f>
        <v>17358802</v>
      </c>
      <c r="E107" s="52"/>
      <c r="F107" s="52">
        <f>300000+3932518+13126284</f>
        <v>17358802</v>
      </c>
      <c r="G107" s="49">
        <f t="shared" si="1"/>
        <v>0</v>
      </c>
      <c r="H107" s="51"/>
    </row>
    <row r="108" spans="1:8">
      <c r="B108" s="66"/>
      <c r="C108" s="57">
        <v>2015</v>
      </c>
      <c r="D108" s="58">
        <f>1191602+6057189+2800044</f>
        <v>10048835</v>
      </c>
      <c r="E108" s="58"/>
      <c r="F108" s="58">
        <f>1191602+6057189+2800044</f>
        <v>10048835</v>
      </c>
      <c r="G108" s="49">
        <f t="shared" si="1"/>
        <v>0</v>
      </c>
      <c r="H108" s="57"/>
    </row>
    <row r="109" spans="1:8">
      <c r="A109" s="16">
        <v>11</v>
      </c>
      <c r="B109" s="62" t="s">
        <v>22</v>
      </c>
      <c r="C109" s="48">
        <v>2010</v>
      </c>
      <c r="D109" s="49"/>
      <c r="E109" s="49"/>
      <c r="F109" s="49"/>
      <c r="G109" s="49">
        <f t="shared" si="1"/>
        <v>0</v>
      </c>
      <c r="H109" s="48"/>
    </row>
    <row r="110" spans="1:8">
      <c r="B110" s="62"/>
      <c r="C110" s="51">
        <v>2011</v>
      </c>
      <c r="D110" s="52">
        <v>298332613</v>
      </c>
      <c r="E110" s="52"/>
      <c r="F110" s="52">
        <v>298332613</v>
      </c>
      <c r="G110" s="49">
        <f t="shared" si="1"/>
        <v>0</v>
      </c>
      <c r="H110" s="51"/>
    </row>
    <row r="111" spans="1:8">
      <c r="B111" s="62"/>
      <c r="C111" s="51">
        <v>2012</v>
      </c>
      <c r="D111" s="52">
        <v>296950000</v>
      </c>
      <c r="E111" s="52"/>
      <c r="F111" s="52">
        <v>296950000</v>
      </c>
      <c r="G111" s="49">
        <f t="shared" si="1"/>
        <v>0</v>
      </c>
      <c r="H111" s="51"/>
    </row>
    <row r="112" spans="1:8">
      <c r="B112" s="62"/>
      <c r="C112" s="51">
        <v>2013</v>
      </c>
      <c r="D112" s="52">
        <v>350160000</v>
      </c>
      <c r="E112" s="52"/>
      <c r="F112" s="52">
        <v>313839034</v>
      </c>
      <c r="G112" s="49">
        <f t="shared" si="1"/>
        <v>36320966</v>
      </c>
      <c r="H112" s="51"/>
    </row>
    <row r="113" spans="1:8">
      <c r="B113" s="62"/>
      <c r="C113" s="51">
        <v>2014</v>
      </c>
      <c r="D113" s="52">
        <v>385894000</v>
      </c>
      <c r="E113" s="52"/>
      <c r="F113" s="52">
        <v>329003966</v>
      </c>
      <c r="G113" s="49">
        <f t="shared" si="1"/>
        <v>56890034</v>
      </c>
      <c r="H113" s="51"/>
    </row>
    <row r="114" spans="1:8">
      <c r="B114" s="62"/>
      <c r="C114" s="54">
        <v>2015</v>
      </c>
      <c r="D114" s="55">
        <v>375359000</v>
      </c>
      <c r="E114" s="55"/>
      <c r="F114" s="55">
        <v>375359000</v>
      </c>
      <c r="G114" s="49">
        <f t="shared" si="1"/>
        <v>0</v>
      </c>
      <c r="H114" s="54"/>
    </row>
    <row r="115" spans="1:8">
      <c r="B115" s="59" t="s">
        <v>23</v>
      </c>
      <c r="C115" s="60">
        <v>2010</v>
      </c>
      <c r="D115" s="61"/>
      <c r="E115" s="61"/>
      <c r="F115" s="61"/>
      <c r="G115" s="49">
        <f t="shared" si="1"/>
        <v>0</v>
      </c>
      <c r="H115" s="60"/>
    </row>
    <row r="116" spans="1:8">
      <c r="B116" s="50"/>
      <c r="C116" s="51">
        <v>2011</v>
      </c>
      <c r="D116" s="52">
        <v>259873235</v>
      </c>
      <c r="E116" s="52"/>
      <c r="F116" s="52">
        <v>259873235</v>
      </c>
      <c r="G116" s="49">
        <f t="shared" si="1"/>
        <v>0</v>
      </c>
      <c r="H116" s="51"/>
    </row>
    <row r="117" spans="1:8">
      <c r="B117" s="50"/>
      <c r="C117" s="51">
        <v>2012</v>
      </c>
      <c r="D117" s="52">
        <v>258670000</v>
      </c>
      <c r="E117" s="52"/>
      <c r="F117" s="52">
        <v>258670000</v>
      </c>
      <c r="G117" s="49">
        <f t="shared" si="1"/>
        <v>0</v>
      </c>
      <c r="H117" s="51"/>
    </row>
    <row r="118" spans="1:8">
      <c r="B118" s="50"/>
      <c r="C118" s="51">
        <v>2013</v>
      </c>
      <c r="D118" s="52">
        <v>297346000</v>
      </c>
      <c r="E118" s="52"/>
      <c r="F118" s="52">
        <v>279047689</v>
      </c>
      <c r="G118" s="49">
        <f t="shared" si="1"/>
        <v>18298311</v>
      </c>
      <c r="H118" s="51"/>
    </row>
    <row r="119" spans="1:8">
      <c r="B119" s="50"/>
      <c r="C119" s="51">
        <v>2014</v>
      </c>
      <c r="D119" s="52">
        <v>336312000</v>
      </c>
      <c r="E119" s="52"/>
      <c r="F119" s="52">
        <v>354610311</v>
      </c>
      <c r="G119" s="49">
        <f t="shared" si="1"/>
        <v>-18298311</v>
      </c>
      <c r="H119" s="51"/>
    </row>
    <row r="120" spans="1:8">
      <c r="B120" s="56"/>
      <c r="C120" s="57">
        <v>2015</v>
      </c>
      <c r="D120" s="58">
        <v>320639000</v>
      </c>
      <c r="E120" s="58"/>
      <c r="F120" s="58">
        <v>320639000</v>
      </c>
      <c r="G120" s="49">
        <f t="shared" si="1"/>
        <v>0</v>
      </c>
      <c r="H120" s="57"/>
    </row>
    <row r="121" spans="1:8" ht="18.75" customHeight="1">
      <c r="A121" s="16">
        <v>12</v>
      </c>
      <c r="B121" s="62" t="s">
        <v>24</v>
      </c>
      <c r="C121" s="48">
        <v>2010</v>
      </c>
      <c r="D121" s="49">
        <v>192392459</v>
      </c>
      <c r="E121" s="49"/>
      <c r="F121" s="49">
        <v>214152460</v>
      </c>
      <c r="G121" s="49">
        <f t="shared" si="1"/>
        <v>-21760001</v>
      </c>
      <c r="H121" s="48"/>
    </row>
    <row r="122" spans="1:8">
      <c r="B122" s="62"/>
      <c r="C122" s="51">
        <v>2011</v>
      </c>
      <c r="D122" s="52">
        <v>206970561</v>
      </c>
      <c r="E122" s="52"/>
      <c r="F122" s="52">
        <v>206970561</v>
      </c>
      <c r="G122" s="49">
        <f t="shared" si="1"/>
        <v>0</v>
      </c>
      <c r="H122" s="51"/>
    </row>
    <row r="123" spans="1:8">
      <c r="B123" s="62"/>
      <c r="C123" s="51">
        <v>2012</v>
      </c>
      <c r="D123" s="52">
        <v>233890000</v>
      </c>
      <c r="E123" s="52"/>
      <c r="F123" s="52">
        <v>228164680</v>
      </c>
      <c r="G123" s="49">
        <f t="shared" si="1"/>
        <v>5725320</v>
      </c>
      <c r="H123" s="51"/>
    </row>
    <row r="124" spans="1:8">
      <c r="B124" s="62"/>
      <c r="C124" s="51">
        <v>2013</v>
      </c>
      <c r="D124" s="52">
        <v>263822880</v>
      </c>
      <c r="E124" s="52"/>
      <c r="F124" s="52">
        <v>246200330</v>
      </c>
      <c r="G124" s="49">
        <f t="shared" si="1"/>
        <v>17622550</v>
      </c>
      <c r="H124" s="51"/>
    </row>
    <row r="125" spans="1:8">
      <c r="B125" s="62"/>
      <c r="C125" s="51">
        <v>2014</v>
      </c>
      <c r="D125" s="52">
        <v>279503228</v>
      </c>
      <c r="E125" s="52"/>
      <c r="F125" s="52">
        <v>324688652</v>
      </c>
      <c r="G125" s="49">
        <f t="shared" si="1"/>
        <v>-45185424</v>
      </c>
      <c r="H125" s="51"/>
    </row>
    <row r="126" spans="1:8">
      <c r="B126" s="62"/>
      <c r="C126" s="54">
        <v>2015</v>
      </c>
      <c r="D126" s="55">
        <v>255717984</v>
      </c>
      <c r="E126" s="55"/>
      <c r="F126" s="55">
        <v>283032974</v>
      </c>
      <c r="G126" s="49">
        <f t="shared" si="1"/>
        <v>-27314990</v>
      </c>
      <c r="H126" s="54"/>
    </row>
    <row r="127" spans="1:8" ht="18.75" customHeight="1">
      <c r="B127" s="59" t="s">
        <v>25</v>
      </c>
      <c r="C127" s="60">
        <v>2010</v>
      </c>
      <c r="D127" s="61">
        <v>314794580</v>
      </c>
      <c r="E127" s="61"/>
      <c r="F127" s="61">
        <v>314794580</v>
      </c>
      <c r="G127" s="49">
        <f t="shared" si="1"/>
        <v>0</v>
      </c>
      <c r="H127" s="60"/>
    </row>
    <row r="128" spans="1:8">
      <c r="B128" s="50"/>
      <c r="C128" s="51">
        <v>2011</v>
      </c>
      <c r="D128" s="52">
        <v>304331897</v>
      </c>
      <c r="E128" s="52"/>
      <c r="F128" s="52">
        <v>304331897</v>
      </c>
      <c r="G128" s="49">
        <f t="shared" si="1"/>
        <v>0</v>
      </c>
      <c r="H128" s="51"/>
    </row>
    <row r="129" spans="1:8">
      <c r="B129" s="50"/>
      <c r="C129" s="51">
        <v>2012</v>
      </c>
      <c r="D129" s="52">
        <v>302920000</v>
      </c>
      <c r="E129" s="52"/>
      <c r="F129" s="52">
        <v>302920000</v>
      </c>
      <c r="G129" s="49">
        <f t="shared" si="1"/>
        <v>0</v>
      </c>
      <c r="H129" s="51"/>
    </row>
    <row r="130" spans="1:8">
      <c r="B130" s="50"/>
      <c r="C130" s="51">
        <v>2013</v>
      </c>
      <c r="D130" s="52">
        <v>349791000</v>
      </c>
      <c r="E130" s="52"/>
      <c r="F130" s="52">
        <v>349791000</v>
      </c>
      <c r="G130" s="49">
        <f t="shared" si="1"/>
        <v>0</v>
      </c>
      <c r="H130" s="51"/>
    </row>
    <row r="131" spans="1:8">
      <c r="B131" s="50"/>
      <c r="C131" s="51">
        <v>2014</v>
      </c>
      <c r="D131" s="52">
        <v>352940000</v>
      </c>
      <c r="E131" s="52"/>
      <c r="F131" s="52">
        <v>352940000</v>
      </c>
      <c r="G131" s="49">
        <f t="shared" si="1"/>
        <v>0</v>
      </c>
      <c r="H131" s="51"/>
    </row>
    <row r="132" spans="1:8">
      <c r="B132" s="56"/>
      <c r="C132" s="57">
        <v>2015</v>
      </c>
      <c r="D132" s="58">
        <v>374399000</v>
      </c>
      <c r="E132" s="58"/>
      <c r="F132" s="58">
        <v>374399000</v>
      </c>
      <c r="G132" s="49">
        <f t="shared" si="1"/>
        <v>0</v>
      </c>
      <c r="H132" s="57"/>
    </row>
    <row r="133" spans="1:8" ht="18.75" customHeight="1">
      <c r="A133" s="16">
        <v>13</v>
      </c>
      <c r="B133" s="62" t="s">
        <v>26</v>
      </c>
      <c r="C133" s="48">
        <v>2010</v>
      </c>
      <c r="D133" s="49">
        <v>534002630</v>
      </c>
      <c r="E133" s="49"/>
      <c r="F133" s="49">
        <v>531556630</v>
      </c>
      <c r="G133" s="49">
        <f t="shared" ref="G133:G196" si="2">D133+E133-F133</f>
        <v>2446000</v>
      </c>
      <c r="H133" s="48"/>
    </row>
    <row r="134" spans="1:8">
      <c r="B134" s="62"/>
      <c r="C134" s="51">
        <v>2011</v>
      </c>
      <c r="D134" s="52">
        <v>482150725</v>
      </c>
      <c r="E134" s="52"/>
      <c r="F134" s="52">
        <v>513776553</v>
      </c>
      <c r="G134" s="49">
        <f t="shared" si="2"/>
        <v>-31625828</v>
      </c>
      <c r="H134" s="51"/>
    </row>
    <row r="135" spans="1:8">
      <c r="B135" s="62"/>
      <c r="C135" s="51">
        <v>2012</v>
      </c>
      <c r="D135" s="52">
        <v>743280000</v>
      </c>
      <c r="E135" s="52"/>
      <c r="F135" s="52">
        <v>771880841</v>
      </c>
      <c r="G135" s="49">
        <f t="shared" si="2"/>
        <v>-28600841</v>
      </c>
      <c r="H135" s="51"/>
    </row>
    <row r="136" spans="1:8">
      <c r="B136" s="62"/>
      <c r="C136" s="51">
        <v>2013</v>
      </c>
      <c r="D136" s="52">
        <v>560721000</v>
      </c>
      <c r="E136" s="52"/>
      <c r="F136" s="52">
        <v>560955269</v>
      </c>
      <c r="G136" s="49">
        <f t="shared" si="2"/>
        <v>-234269</v>
      </c>
      <c r="H136" s="51"/>
    </row>
    <row r="137" spans="1:8">
      <c r="B137" s="62"/>
      <c r="C137" s="51">
        <v>2014</v>
      </c>
      <c r="D137" s="52">
        <v>766878000</v>
      </c>
      <c r="E137" s="52"/>
      <c r="F137" s="52">
        <v>766870209</v>
      </c>
      <c r="G137" s="49">
        <f t="shared" si="2"/>
        <v>7791</v>
      </c>
      <c r="H137" s="51"/>
    </row>
    <row r="138" spans="1:8">
      <c r="B138" s="62"/>
      <c r="C138" s="51">
        <v>2015</v>
      </c>
      <c r="D138" s="52">
        <v>601918000</v>
      </c>
      <c r="E138" s="52"/>
      <c r="F138" s="52">
        <v>601918000</v>
      </c>
      <c r="G138" s="49">
        <f t="shared" si="2"/>
        <v>0</v>
      </c>
      <c r="H138" s="51"/>
    </row>
    <row r="139" spans="1:8">
      <c r="B139" s="62"/>
      <c r="C139" s="54">
        <v>2016</v>
      </c>
      <c r="D139" s="55">
        <v>219000000</v>
      </c>
      <c r="E139" s="55"/>
      <c r="F139" s="55"/>
      <c r="G139" s="49">
        <f t="shared" si="2"/>
        <v>219000000</v>
      </c>
      <c r="H139" s="54"/>
    </row>
    <row r="140" spans="1:8">
      <c r="A140" s="16">
        <v>14</v>
      </c>
      <c r="B140" s="59" t="s">
        <v>27</v>
      </c>
      <c r="C140" s="60">
        <v>2010</v>
      </c>
      <c r="D140" s="61">
        <v>259129010</v>
      </c>
      <c r="E140" s="61"/>
      <c r="F140" s="61">
        <v>259129010</v>
      </c>
      <c r="G140" s="49">
        <f t="shared" si="2"/>
        <v>0</v>
      </c>
      <c r="H140" s="60"/>
    </row>
    <row r="141" spans="1:8">
      <c r="B141" s="50"/>
      <c r="C141" s="51">
        <v>2011</v>
      </c>
      <c r="D141" s="52">
        <v>236416039</v>
      </c>
      <c r="E141" s="52"/>
      <c r="F141" s="52">
        <v>236416039</v>
      </c>
      <c r="G141" s="49">
        <f t="shared" si="2"/>
        <v>0</v>
      </c>
      <c r="H141" s="51"/>
    </row>
    <row r="142" spans="1:8">
      <c r="B142" s="50"/>
      <c r="C142" s="51">
        <v>2012</v>
      </c>
      <c r="D142" s="52">
        <v>292040776</v>
      </c>
      <c r="E142" s="52"/>
      <c r="F142" s="52">
        <v>292040776</v>
      </c>
      <c r="G142" s="49">
        <f t="shared" si="2"/>
        <v>0</v>
      </c>
      <c r="H142" s="51"/>
    </row>
    <row r="143" spans="1:8">
      <c r="B143" s="50"/>
      <c r="C143" s="51">
        <v>2013</v>
      </c>
      <c r="D143" s="52">
        <v>288301769</v>
      </c>
      <c r="E143" s="52"/>
      <c r="F143" s="52">
        <v>288301769</v>
      </c>
      <c r="G143" s="49">
        <f t="shared" si="2"/>
        <v>0</v>
      </c>
      <c r="H143" s="51"/>
    </row>
    <row r="144" spans="1:8">
      <c r="B144" s="50"/>
      <c r="C144" s="51">
        <v>2014</v>
      </c>
      <c r="D144" s="52">
        <v>294754300</v>
      </c>
      <c r="E144" s="52"/>
      <c r="F144" s="52">
        <v>294754300</v>
      </c>
      <c r="G144" s="49">
        <f t="shared" si="2"/>
        <v>0</v>
      </c>
      <c r="H144" s="51"/>
    </row>
    <row r="145" spans="2:8">
      <c r="B145" s="50"/>
      <c r="C145" s="51">
        <v>2015</v>
      </c>
      <c r="D145" s="52">
        <v>294622708</v>
      </c>
      <c r="E145" s="52"/>
      <c r="F145" s="52">
        <v>294622708</v>
      </c>
      <c r="G145" s="49">
        <f t="shared" si="2"/>
        <v>0</v>
      </c>
      <c r="H145" s="51"/>
    </row>
    <row r="146" spans="2:8">
      <c r="B146" s="56"/>
      <c r="C146" s="57">
        <v>2016</v>
      </c>
      <c r="D146" s="58">
        <v>106500000</v>
      </c>
      <c r="E146" s="58"/>
      <c r="F146" s="58">
        <v>136575204</v>
      </c>
      <c r="G146" s="49">
        <f t="shared" si="2"/>
        <v>-30075204</v>
      </c>
      <c r="H146" s="57"/>
    </row>
    <row r="147" spans="2:8">
      <c r="B147" s="62" t="s">
        <v>28</v>
      </c>
      <c r="C147" s="48">
        <v>2010</v>
      </c>
      <c r="D147" s="49">
        <v>212925342</v>
      </c>
      <c r="E147" s="49"/>
      <c r="F147" s="49">
        <v>212925342</v>
      </c>
      <c r="G147" s="49">
        <f t="shared" si="2"/>
        <v>0</v>
      </c>
      <c r="H147" s="48"/>
    </row>
    <row r="148" spans="2:8">
      <c r="B148" s="62"/>
      <c r="C148" s="51">
        <v>2011</v>
      </c>
      <c r="D148" s="52">
        <v>228701239</v>
      </c>
      <c r="E148" s="52"/>
      <c r="F148" s="52">
        <v>228701239</v>
      </c>
      <c r="G148" s="49">
        <f t="shared" si="2"/>
        <v>0</v>
      </c>
      <c r="H148" s="51"/>
    </row>
    <row r="149" spans="2:8">
      <c r="B149" s="62"/>
      <c r="C149" s="51">
        <v>2012</v>
      </c>
      <c r="D149" s="52">
        <v>227640000</v>
      </c>
      <c r="E149" s="52"/>
      <c r="F149" s="52">
        <v>227640000</v>
      </c>
      <c r="G149" s="49">
        <f t="shared" si="2"/>
        <v>0</v>
      </c>
      <c r="H149" s="51"/>
    </row>
    <row r="150" spans="2:8">
      <c r="B150" s="62"/>
      <c r="C150" s="51">
        <v>2013</v>
      </c>
      <c r="D150" s="52">
        <v>270859000</v>
      </c>
      <c r="E150" s="52"/>
      <c r="F150" s="52">
        <v>270859000</v>
      </c>
      <c r="G150" s="49">
        <f t="shared" si="2"/>
        <v>0</v>
      </c>
      <c r="H150" s="51"/>
    </row>
    <row r="151" spans="2:8">
      <c r="B151" s="62"/>
      <c r="C151" s="51">
        <v>2014</v>
      </c>
      <c r="D151" s="52">
        <v>300866000</v>
      </c>
      <c r="E151" s="52"/>
      <c r="F151" s="52">
        <v>300866000</v>
      </c>
      <c r="G151" s="49">
        <f t="shared" si="2"/>
        <v>0</v>
      </c>
      <c r="H151" s="51"/>
    </row>
    <row r="152" spans="2:8">
      <c r="B152" s="62"/>
      <c r="C152" s="51">
        <v>2015</v>
      </c>
      <c r="D152" s="52">
        <v>291839000</v>
      </c>
      <c r="E152" s="52"/>
      <c r="F152" s="52">
        <v>291839000</v>
      </c>
      <c r="G152" s="49">
        <f t="shared" si="2"/>
        <v>0</v>
      </c>
      <c r="H152" s="51"/>
    </row>
    <row r="153" spans="2:8">
      <c r="B153" s="62"/>
      <c r="C153" s="54">
        <v>2016</v>
      </c>
      <c r="D153" s="55">
        <v>211000000</v>
      </c>
      <c r="E153" s="55"/>
      <c r="F153" s="55">
        <v>197136082</v>
      </c>
      <c r="G153" s="49">
        <f t="shared" si="2"/>
        <v>13863918</v>
      </c>
      <c r="H153" s="54"/>
    </row>
    <row r="154" spans="2:8">
      <c r="B154" s="64" t="s">
        <v>32</v>
      </c>
      <c r="C154" s="60">
        <v>2010</v>
      </c>
      <c r="D154" s="61">
        <v>59756000</v>
      </c>
      <c r="E154" s="61"/>
      <c r="F154" s="61">
        <v>59756000</v>
      </c>
      <c r="G154" s="49">
        <f t="shared" si="2"/>
        <v>0</v>
      </c>
      <c r="H154" s="60"/>
    </row>
    <row r="155" spans="2:8">
      <c r="B155" s="65"/>
      <c r="C155" s="51">
        <v>2011</v>
      </c>
      <c r="D155" s="52">
        <v>65890000</v>
      </c>
      <c r="E155" s="52"/>
      <c r="F155" s="52">
        <v>65890000</v>
      </c>
      <c r="G155" s="49">
        <f t="shared" si="2"/>
        <v>0</v>
      </c>
      <c r="H155" s="51"/>
    </row>
    <row r="156" spans="2:8">
      <c r="B156" s="65"/>
      <c r="C156" s="51">
        <v>2012</v>
      </c>
      <c r="D156" s="52">
        <v>73128789</v>
      </c>
      <c r="E156" s="52"/>
      <c r="F156" s="52">
        <v>73128789</v>
      </c>
      <c r="G156" s="49">
        <f t="shared" si="2"/>
        <v>0</v>
      </c>
      <c r="H156" s="51"/>
    </row>
    <row r="157" spans="2:8">
      <c r="B157" s="65"/>
      <c r="C157" s="51">
        <v>2013</v>
      </c>
      <c r="D157" s="52">
        <v>54794608</v>
      </c>
      <c r="E157" s="52"/>
      <c r="F157" s="52">
        <v>54794608</v>
      </c>
      <c r="G157" s="49">
        <f t="shared" si="2"/>
        <v>0</v>
      </c>
      <c r="H157" s="51"/>
    </row>
    <row r="158" spans="2:8">
      <c r="B158" s="65"/>
      <c r="C158" s="51">
        <v>2014</v>
      </c>
      <c r="D158" s="52">
        <v>62225759</v>
      </c>
      <c r="E158" s="52"/>
      <c r="F158" s="52">
        <v>62225759</v>
      </c>
      <c r="G158" s="49">
        <f t="shared" si="2"/>
        <v>0</v>
      </c>
      <c r="H158" s="51"/>
    </row>
    <row r="159" spans="2:8">
      <c r="B159" s="65"/>
      <c r="C159" s="51">
        <v>2015</v>
      </c>
      <c r="D159" s="52">
        <v>49865456</v>
      </c>
      <c r="E159" s="52"/>
      <c r="F159" s="52">
        <v>49865456</v>
      </c>
      <c r="G159" s="49">
        <f t="shared" si="2"/>
        <v>0</v>
      </c>
      <c r="H159" s="51"/>
    </row>
    <row r="160" spans="2:8">
      <c r="B160" s="66"/>
      <c r="C160" s="57">
        <v>2016</v>
      </c>
      <c r="D160" s="58">
        <v>45000000</v>
      </c>
      <c r="E160" s="58"/>
      <c r="F160" s="58">
        <v>45000000</v>
      </c>
      <c r="G160" s="49">
        <f t="shared" si="2"/>
        <v>0</v>
      </c>
      <c r="H160" s="57"/>
    </row>
    <row r="161" spans="1:8">
      <c r="A161" s="16">
        <v>15</v>
      </c>
      <c r="B161" s="67" t="s">
        <v>31</v>
      </c>
      <c r="C161" s="48">
        <v>2010</v>
      </c>
      <c r="D161" s="49"/>
      <c r="E161" s="49"/>
      <c r="F161" s="49"/>
      <c r="G161" s="49">
        <f t="shared" si="2"/>
        <v>0</v>
      </c>
      <c r="H161" s="48"/>
    </row>
    <row r="162" spans="1:8">
      <c r="B162" s="67"/>
      <c r="C162" s="51">
        <v>2011</v>
      </c>
      <c r="D162" s="52">
        <v>122606138</v>
      </c>
      <c r="E162" s="52"/>
      <c r="F162" s="52">
        <v>128573516</v>
      </c>
      <c r="G162" s="49">
        <f t="shared" si="2"/>
        <v>-5967378</v>
      </c>
      <c r="H162" s="51"/>
    </row>
    <row r="163" spans="1:8">
      <c r="B163" s="67"/>
      <c r="C163" s="51">
        <v>2012</v>
      </c>
      <c r="D163" s="52">
        <v>122040000</v>
      </c>
      <c r="E163" s="52"/>
      <c r="F163" s="52">
        <v>125259890</v>
      </c>
      <c r="G163" s="49">
        <f t="shared" si="2"/>
        <v>-3219890</v>
      </c>
      <c r="H163" s="51"/>
    </row>
    <row r="164" spans="1:8">
      <c r="B164" s="67"/>
      <c r="C164" s="51">
        <v>2013</v>
      </c>
      <c r="D164" s="52">
        <v>147768000</v>
      </c>
      <c r="E164" s="52"/>
      <c r="F164" s="52">
        <v>147768000</v>
      </c>
      <c r="G164" s="49">
        <f t="shared" si="2"/>
        <v>0</v>
      </c>
      <c r="H164" s="51"/>
    </row>
    <row r="165" spans="1:8">
      <c r="B165" s="67"/>
      <c r="C165" s="51">
        <v>2014</v>
      </c>
      <c r="D165" s="52">
        <v>171954000</v>
      </c>
      <c r="E165" s="52"/>
      <c r="F165" s="52">
        <v>159714937</v>
      </c>
      <c r="G165" s="49">
        <f t="shared" si="2"/>
        <v>12239063</v>
      </c>
      <c r="H165" s="51"/>
    </row>
    <row r="166" spans="1:8">
      <c r="B166" s="67"/>
      <c r="C166" s="54">
        <v>2015</v>
      </c>
      <c r="D166" s="55">
        <v>162239000</v>
      </c>
      <c r="E166" s="55"/>
      <c r="F166" s="55">
        <v>162239000</v>
      </c>
      <c r="G166" s="49">
        <f t="shared" si="2"/>
        <v>0</v>
      </c>
      <c r="H166" s="54"/>
    </row>
    <row r="167" spans="1:8">
      <c r="B167" s="59" t="s">
        <v>29</v>
      </c>
      <c r="C167" s="60">
        <v>2010</v>
      </c>
      <c r="D167" s="61"/>
      <c r="E167" s="61"/>
      <c r="F167" s="61"/>
      <c r="G167" s="49">
        <f t="shared" si="2"/>
        <v>0</v>
      </c>
      <c r="H167" s="60"/>
    </row>
    <row r="168" spans="1:8">
      <c r="B168" s="50"/>
      <c r="C168" s="51">
        <v>2011</v>
      </c>
      <c r="D168" s="52">
        <v>56343380</v>
      </c>
      <c r="E168" s="52"/>
      <c r="F168" s="52">
        <v>56343380</v>
      </c>
      <c r="G168" s="49">
        <f t="shared" si="2"/>
        <v>0</v>
      </c>
      <c r="H168" s="51"/>
    </row>
    <row r="169" spans="1:8">
      <c r="B169" s="50"/>
      <c r="C169" s="51">
        <v>2012</v>
      </c>
      <c r="D169" s="52">
        <v>113202240</v>
      </c>
      <c r="E169" s="52"/>
      <c r="F169" s="52">
        <v>113745883</v>
      </c>
      <c r="G169" s="49">
        <f t="shared" si="2"/>
        <v>-543643</v>
      </c>
      <c r="H169" s="51"/>
    </row>
    <row r="170" spans="1:8">
      <c r="B170" s="50"/>
      <c r="C170" s="51">
        <v>2013</v>
      </c>
      <c r="D170" s="52">
        <v>120239000</v>
      </c>
      <c r="E170" s="52"/>
      <c r="F170" s="52">
        <v>135611086</v>
      </c>
      <c r="G170" s="49">
        <f t="shared" si="2"/>
        <v>-15372086</v>
      </c>
      <c r="H170" s="51"/>
    </row>
    <row r="171" spans="1:8">
      <c r="B171" s="50"/>
      <c r="C171" s="51">
        <v>2014</v>
      </c>
      <c r="D171" s="52">
        <v>109610000</v>
      </c>
      <c r="E171" s="52"/>
      <c r="F171" s="52">
        <v>138252360</v>
      </c>
      <c r="G171" s="49">
        <f t="shared" si="2"/>
        <v>-28642360</v>
      </c>
      <c r="H171" s="51"/>
    </row>
    <row r="172" spans="1:8">
      <c r="B172" s="56"/>
      <c r="C172" s="57">
        <v>2015</v>
      </c>
      <c r="D172" s="58">
        <v>173372000</v>
      </c>
      <c r="E172" s="58"/>
      <c r="F172" s="58">
        <v>161949892</v>
      </c>
      <c r="G172" s="49">
        <f t="shared" si="2"/>
        <v>11422108</v>
      </c>
      <c r="H172" s="57"/>
    </row>
    <row r="173" spans="1:8">
      <c r="B173" s="62" t="s">
        <v>30</v>
      </c>
      <c r="C173" s="48">
        <v>2010</v>
      </c>
      <c r="D173" s="49"/>
      <c r="E173" s="49"/>
      <c r="F173" s="49"/>
      <c r="G173" s="49">
        <f t="shared" si="2"/>
        <v>0</v>
      </c>
      <c r="H173" s="48"/>
    </row>
    <row r="174" spans="1:8">
      <c r="B174" s="62"/>
      <c r="C174" s="51">
        <v>2011</v>
      </c>
      <c r="D174" s="52">
        <v>17225088</v>
      </c>
      <c r="E174" s="52"/>
      <c r="F174" s="52">
        <v>18767672</v>
      </c>
      <c r="G174" s="49">
        <f t="shared" si="2"/>
        <v>-1542584</v>
      </c>
      <c r="H174" s="51"/>
    </row>
    <row r="175" spans="1:8">
      <c r="B175" s="62"/>
      <c r="C175" s="51">
        <v>2012</v>
      </c>
      <c r="D175" s="52">
        <v>17150000</v>
      </c>
      <c r="E175" s="52"/>
      <c r="F175" s="52">
        <v>20160035</v>
      </c>
      <c r="G175" s="49">
        <f t="shared" si="2"/>
        <v>-3010035</v>
      </c>
      <c r="H175" s="51"/>
    </row>
    <row r="176" spans="1:8">
      <c r="B176" s="62"/>
      <c r="C176" s="51">
        <v>2013</v>
      </c>
      <c r="D176" s="52">
        <v>28388000</v>
      </c>
      <c r="E176" s="52"/>
      <c r="F176" s="52">
        <v>28133758</v>
      </c>
      <c r="G176" s="49">
        <f t="shared" si="2"/>
        <v>254242</v>
      </c>
      <c r="H176" s="51"/>
    </row>
    <row r="177" spans="2:8">
      <c r="B177" s="62"/>
      <c r="C177" s="51">
        <v>2014</v>
      </c>
      <c r="D177" s="52"/>
      <c r="E177" s="52"/>
      <c r="F177" s="52"/>
      <c r="G177" s="49">
        <f t="shared" si="2"/>
        <v>0</v>
      </c>
      <c r="H177" s="51"/>
    </row>
    <row r="178" spans="2:8">
      <c r="B178" s="62"/>
      <c r="C178" s="54">
        <v>2015</v>
      </c>
      <c r="D178" s="55">
        <v>29760000</v>
      </c>
      <c r="E178" s="55"/>
      <c r="F178" s="55">
        <v>31171649</v>
      </c>
      <c r="G178" s="49">
        <f t="shared" si="2"/>
        <v>-1411649</v>
      </c>
      <c r="H178" s="54"/>
    </row>
    <row r="179" spans="2:8">
      <c r="B179" s="59" t="s">
        <v>154</v>
      </c>
      <c r="C179" s="60">
        <v>2010</v>
      </c>
      <c r="D179" s="61"/>
      <c r="E179" s="61"/>
      <c r="F179" s="61"/>
      <c r="G179" s="49">
        <f t="shared" si="2"/>
        <v>0</v>
      </c>
      <c r="H179" s="60"/>
    </row>
    <row r="180" spans="2:8">
      <c r="B180" s="50"/>
      <c r="C180" s="51">
        <v>2011</v>
      </c>
      <c r="D180" s="52">
        <v>26666879</v>
      </c>
      <c r="E180" s="52"/>
      <c r="F180" s="52">
        <v>35500133</v>
      </c>
      <c r="G180" s="49">
        <f t="shared" si="2"/>
        <v>-8833254</v>
      </c>
      <c r="H180" s="51"/>
    </row>
    <row r="181" spans="2:8">
      <c r="B181" s="50"/>
      <c r="C181" s="51">
        <v>2012</v>
      </c>
      <c r="D181" s="52">
        <v>26539910</v>
      </c>
      <c r="E181" s="52"/>
      <c r="F181" s="52">
        <v>30384891</v>
      </c>
      <c r="G181" s="49">
        <f t="shared" si="2"/>
        <v>-3844981</v>
      </c>
      <c r="H181" s="51"/>
    </row>
    <row r="182" spans="2:8">
      <c r="B182" s="50"/>
      <c r="C182" s="51">
        <v>2013</v>
      </c>
      <c r="D182" s="52">
        <v>41920000</v>
      </c>
      <c r="E182" s="52"/>
      <c r="F182" s="52">
        <v>37434164</v>
      </c>
      <c r="G182" s="49">
        <f t="shared" si="2"/>
        <v>4485836</v>
      </c>
      <c r="H182" s="51"/>
    </row>
    <row r="183" spans="2:8">
      <c r="B183" s="50"/>
      <c r="C183" s="51">
        <v>2014</v>
      </c>
      <c r="D183" s="52">
        <v>37553000</v>
      </c>
      <c r="E183" s="52"/>
      <c r="F183" s="52">
        <v>28475508</v>
      </c>
      <c r="G183" s="49">
        <f t="shared" si="2"/>
        <v>9077492</v>
      </c>
      <c r="H183" s="51"/>
    </row>
    <row r="184" spans="2:8">
      <c r="B184" s="53"/>
      <c r="C184" s="54">
        <v>2015</v>
      </c>
      <c r="D184" s="55">
        <v>40320000</v>
      </c>
      <c r="E184" s="55"/>
      <c r="F184" s="55">
        <v>35165704</v>
      </c>
      <c r="G184" s="49">
        <f t="shared" si="2"/>
        <v>5154296</v>
      </c>
      <c r="H184" s="54"/>
    </row>
    <row r="185" spans="2:8">
      <c r="B185" s="59" t="s">
        <v>163</v>
      </c>
      <c r="C185" s="48">
        <v>2010</v>
      </c>
      <c r="D185" s="78">
        <v>256718160</v>
      </c>
      <c r="E185" s="78">
        <v>160001600</v>
      </c>
      <c r="F185" s="78">
        <f>267772160+159893059</f>
        <v>427665219</v>
      </c>
      <c r="G185" s="49">
        <f t="shared" si="2"/>
        <v>-10945459</v>
      </c>
      <c r="H185" s="79"/>
    </row>
    <row r="186" spans="2:8">
      <c r="B186" s="50"/>
      <c r="C186" s="51">
        <v>2011</v>
      </c>
      <c r="D186" s="80">
        <v>247623368</v>
      </c>
      <c r="E186" s="80">
        <v>202318500</v>
      </c>
      <c r="F186" s="80">
        <f>247623368+193705992</f>
        <v>441329360</v>
      </c>
      <c r="G186" s="49">
        <f t="shared" si="2"/>
        <v>8612508</v>
      </c>
      <c r="H186" s="81"/>
    </row>
    <row r="187" spans="2:8">
      <c r="B187" s="50"/>
      <c r="C187" s="51">
        <v>2012</v>
      </c>
      <c r="D187" s="80">
        <v>246480000</v>
      </c>
      <c r="E187" s="80">
        <v>202500500</v>
      </c>
      <c r="F187" s="80">
        <f>246480000+200383434</f>
        <v>446863434</v>
      </c>
      <c r="G187" s="49">
        <f t="shared" si="2"/>
        <v>2117066</v>
      </c>
      <c r="H187" s="81"/>
    </row>
    <row r="188" spans="2:8">
      <c r="B188" s="50"/>
      <c r="C188" s="51">
        <v>2013</v>
      </c>
      <c r="D188" s="80">
        <v>290971000</v>
      </c>
      <c r="E188" s="80">
        <v>201555500</v>
      </c>
      <c r="F188" s="80">
        <f>290971000+173002995</f>
        <v>463973995</v>
      </c>
      <c r="G188" s="49">
        <f t="shared" si="2"/>
        <v>28552505</v>
      </c>
      <c r="H188" s="81"/>
    </row>
    <row r="189" spans="2:8">
      <c r="B189" s="50"/>
      <c r="C189" s="51">
        <v>2014</v>
      </c>
      <c r="D189" s="80">
        <v>322807000</v>
      </c>
      <c r="E189" s="80">
        <v>226028900</v>
      </c>
      <c r="F189" s="80">
        <f>322807000+225028720</f>
        <v>547835720</v>
      </c>
      <c r="G189" s="49">
        <f t="shared" si="2"/>
        <v>1000180</v>
      </c>
      <c r="H189" s="81"/>
    </row>
    <row r="190" spans="2:8">
      <c r="B190" s="53"/>
      <c r="C190" s="54">
        <v>2015</v>
      </c>
      <c r="D190" s="82">
        <v>311999000</v>
      </c>
      <c r="E190" s="82">
        <v>213391800</v>
      </c>
      <c r="F190" s="82">
        <f>311999000+215482800</f>
        <v>527481800</v>
      </c>
      <c r="G190" s="49">
        <f t="shared" si="2"/>
        <v>-2091000</v>
      </c>
      <c r="H190" s="83"/>
    </row>
    <row r="191" spans="2:8">
      <c r="B191" s="59" t="s">
        <v>164</v>
      </c>
      <c r="C191" s="48">
        <v>2010</v>
      </c>
      <c r="D191" s="78">
        <v>292378820</v>
      </c>
      <c r="E191" s="78">
        <v>366191000</v>
      </c>
      <c r="F191" s="78">
        <v>637847480</v>
      </c>
      <c r="G191" s="49">
        <f t="shared" si="2"/>
        <v>20722340</v>
      </c>
      <c r="H191" s="79"/>
    </row>
    <row r="192" spans="2:8">
      <c r="B192" s="50"/>
      <c r="C192" s="51">
        <v>2011</v>
      </c>
      <c r="D192" s="80">
        <v>272982760</v>
      </c>
      <c r="E192" s="80">
        <v>454444500</v>
      </c>
      <c r="F192" s="80">
        <v>709955296</v>
      </c>
      <c r="G192" s="49">
        <f t="shared" si="2"/>
        <v>17471964</v>
      </c>
      <c r="H192" s="81"/>
    </row>
    <row r="193" spans="1:8">
      <c r="B193" s="50"/>
      <c r="C193" s="51">
        <v>2012</v>
      </c>
      <c r="D193" s="80">
        <v>271720000</v>
      </c>
      <c r="E193" s="80">
        <v>450549700</v>
      </c>
      <c r="F193" s="80">
        <v>711745968</v>
      </c>
      <c r="G193" s="49">
        <f t="shared" si="2"/>
        <v>10523732</v>
      </c>
      <c r="H193" s="81"/>
    </row>
    <row r="194" spans="1:8">
      <c r="B194" s="50"/>
      <c r="C194" s="51">
        <v>2013</v>
      </c>
      <c r="D194" s="80">
        <v>319570000</v>
      </c>
      <c r="E194" s="80">
        <v>442344500</v>
      </c>
      <c r="F194" s="80">
        <v>752927917</v>
      </c>
      <c r="G194" s="49">
        <f t="shared" si="2"/>
        <v>8986583</v>
      </c>
      <c r="H194" s="81"/>
    </row>
    <row r="195" spans="1:8">
      <c r="B195" s="50"/>
      <c r="C195" s="51">
        <v>2014</v>
      </c>
      <c r="D195" s="80">
        <v>338656000</v>
      </c>
      <c r="E195" s="80">
        <v>514809640</v>
      </c>
      <c r="F195" s="80">
        <v>848494284</v>
      </c>
      <c r="G195" s="49">
        <f t="shared" si="2"/>
        <v>4971356</v>
      </c>
      <c r="H195" s="81"/>
    </row>
    <row r="196" spans="1:8">
      <c r="B196" s="53"/>
      <c r="C196" s="54">
        <v>2015</v>
      </c>
      <c r="D196" s="82">
        <v>342719000</v>
      </c>
      <c r="E196" s="82">
        <v>465670500</v>
      </c>
      <c r="F196" s="82">
        <v>800213571</v>
      </c>
      <c r="G196" s="49">
        <f t="shared" si="2"/>
        <v>8175929</v>
      </c>
      <c r="H196" s="83"/>
    </row>
    <row r="197" spans="1:8">
      <c r="A197" s="16">
        <v>16</v>
      </c>
      <c r="B197" s="59" t="s">
        <v>155</v>
      </c>
      <c r="C197" s="48">
        <v>2010</v>
      </c>
      <c r="D197" s="49">
        <v>686523100</v>
      </c>
      <c r="E197" s="49">
        <v>2970000</v>
      </c>
      <c r="F197" s="49">
        <v>677740803</v>
      </c>
      <c r="G197" s="49">
        <f t="shared" ref="G197:G228" si="3">D197+E197-F197</f>
        <v>11752297</v>
      </c>
      <c r="H197" s="48"/>
    </row>
    <row r="198" spans="1:8">
      <c r="B198" s="50"/>
      <c r="C198" s="51">
        <v>2011</v>
      </c>
      <c r="D198" s="52">
        <v>649893926</v>
      </c>
      <c r="E198" s="52"/>
      <c r="F198" s="52">
        <v>649893926</v>
      </c>
      <c r="G198" s="49">
        <f t="shared" si="3"/>
        <v>0</v>
      </c>
      <c r="H198" s="51"/>
    </row>
    <row r="199" spans="1:8">
      <c r="B199" s="50"/>
      <c r="C199" s="51">
        <v>2012</v>
      </c>
      <c r="D199" s="52">
        <v>646880000</v>
      </c>
      <c r="E199" s="52"/>
      <c r="F199" s="52">
        <v>646880000</v>
      </c>
      <c r="G199" s="49">
        <f t="shared" si="3"/>
        <v>0</v>
      </c>
      <c r="H199" s="51"/>
    </row>
    <row r="200" spans="1:8">
      <c r="B200" s="50"/>
      <c r="C200" s="51">
        <v>2013</v>
      </c>
      <c r="D200" s="52">
        <v>782054000</v>
      </c>
      <c r="E200" s="52"/>
      <c r="F200" s="52">
        <v>782054000</v>
      </c>
      <c r="G200" s="49">
        <f t="shared" si="3"/>
        <v>0</v>
      </c>
      <c r="H200" s="51"/>
    </row>
    <row r="201" spans="1:8">
      <c r="B201" s="50"/>
      <c r="C201" s="51">
        <v>2014</v>
      </c>
      <c r="D201" s="52">
        <v>1055037000</v>
      </c>
      <c r="E201" s="52"/>
      <c r="F201" s="52">
        <v>1055037000</v>
      </c>
      <c r="G201" s="49">
        <f t="shared" si="3"/>
        <v>0</v>
      </c>
      <c r="H201" s="51"/>
    </row>
    <row r="202" spans="1:8">
      <c r="B202" s="53"/>
      <c r="C202" s="54">
        <v>2015</v>
      </c>
      <c r="D202" s="55">
        <v>801597000</v>
      </c>
      <c r="E202" s="55"/>
      <c r="F202" s="55">
        <v>801597000</v>
      </c>
      <c r="G202" s="49">
        <f t="shared" si="3"/>
        <v>0</v>
      </c>
      <c r="H202" s="54"/>
    </row>
    <row r="203" spans="1:8">
      <c r="B203" s="68" t="s">
        <v>156</v>
      </c>
      <c r="C203" s="48">
        <v>2010</v>
      </c>
      <c r="D203" s="49">
        <v>391013492</v>
      </c>
      <c r="E203" s="49">
        <v>311599900</v>
      </c>
      <c r="F203" s="49">
        <f>482880900+305121350</f>
        <v>788002250</v>
      </c>
      <c r="G203" s="49">
        <f t="shared" si="3"/>
        <v>-85388858</v>
      </c>
      <c r="H203" s="48"/>
    </row>
    <row r="204" spans="1:8">
      <c r="B204" s="69"/>
      <c r="C204" s="51">
        <v>2011</v>
      </c>
      <c r="D204" s="52">
        <v>359237138</v>
      </c>
      <c r="E204" s="52">
        <v>395480500</v>
      </c>
      <c r="F204" s="52">
        <f>399213900+364698200</f>
        <v>763912100</v>
      </c>
      <c r="G204" s="49">
        <f t="shared" si="3"/>
        <v>-9194462</v>
      </c>
      <c r="H204" s="51"/>
    </row>
    <row r="205" spans="1:8">
      <c r="B205" s="69"/>
      <c r="C205" s="51">
        <v>2012</v>
      </c>
      <c r="D205" s="52">
        <v>401347495</v>
      </c>
      <c r="E205" s="52">
        <v>383567900</v>
      </c>
      <c r="F205" s="52">
        <f>282998400+379509000</f>
        <v>662507400</v>
      </c>
      <c r="G205" s="49">
        <f t="shared" si="3"/>
        <v>122407995</v>
      </c>
      <c r="H205" s="51"/>
    </row>
    <row r="206" spans="1:8">
      <c r="B206" s="69"/>
      <c r="C206" s="51">
        <v>2013</v>
      </c>
      <c r="D206" s="52">
        <v>424363000</v>
      </c>
      <c r="E206" s="52">
        <v>361531200</v>
      </c>
      <c r="F206" s="52">
        <f>424363000+368269300</f>
        <v>792632300</v>
      </c>
      <c r="G206" s="49">
        <f t="shared" si="3"/>
        <v>-6738100</v>
      </c>
      <c r="H206" s="51"/>
    </row>
    <row r="207" spans="1:8">
      <c r="B207" s="69"/>
      <c r="C207" s="51">
        <v>2014</v>
      </c>
      <c r="D207" s="52">
        <v>462594000</v>
      </c>
      <c r="E207" s="52">
        <v>409777400</v>
      </c>
      <c r="F207" s="52">
        <f>462594000+407659800</f>
        <v>870253800</v>
      </c>
      <c r="G207" s="49">
        <f t="shared" si="3"/>
        <v>2117600</v>
      </c>
      <c r="H207" s="51"/>
    </row>
    <row r="208" spans="1:8">
      <c r="B208" s="70"/>
      <c r="C208" s="54">
        <v>2015</v>
      </c>
      <c r="D208" s="55">
        <v>455038000</v>
      </c>
      <c r="E208" s="55">
        <v>377880800</v>
      </c>
      <c r="F208" s="55">
        <f>455038000+375358600</f>
        <v>830396600</v>
      </c>
      <c r="G208" s="49">
        <f t="shared" si="3"/>
        <v>2522200</v>
      </c>
      <c r="H208" s="54"/>
    </row>
    <row r="209" spans="2:8">
      <c r="B209" s="68" t="s">
        <v>157</v>
      </c>
      <c r="C209" s="48">
        <v>2010</v>
      </c>
      <c r="D209" s="49">
        <v>359841900</v>
      </c>
      <c r="E209" s="49">
        <v>367187500</v>
      </c>
      <c r="F209" s="49">
        <f>408643500+334409800</f>
        <v>743053300</v>
      </c>
      <c r="G209" s="49">
        <f t="shared" si="3"/>
        <v>-16023900</v>
      </c>
      <c r="H209" s="48"/>
    </row>
    <row r="210" spans="2:8">
      <c r="B210" s="69"/>
      <c r="C210" s="51">
        <v>2011</v>
      </c>
      <c r="D210" s="52">
        <v>396931200</v>
      </c>
      <c r="E210" s="52">
        <v>458714200</v>
      </c>
      <c r="F210" s="52">
        <f>396931200+457631100</f>
        <v>854562300</v>
      </c>
      <c r="G210" s="49">
        <f t="shared" si="3"/>
        <v>1083100</v>
      </c>
      <c r="H210" s="51"/>
    </row>
    <row r="211" spans="2:8">
      <c r="B211" s="69"/>
      <c r="C211" s="51">
        <v>2012</v>
      </c>
      <c r="D211" s="52">
        <v>381490000</v>
      </c>
      <c r="E211" s="52">
        <v>445870400</v>
      </c>
      <c r="F211" s="52">
        <f>393782400+427984400</f>
        <v>821766800</v>
      </c>
      <c r="G211" s="49">
        <f t="shared" si="3"/>
        <v>5593600</v>
      </c>
      <c r="H211" s="51"/>
    </row>
    <row r="212" spans="2:8">
      <c r="B212" s="69"/>
      <c r="C212" s="51">
        <v>2013</v>
      </c>
      <c r="D212" s="52">
        <v>427450400</v>
      </c>
      <c r="E212" s="52">
        <v>426320400</v>
      </c>
      <c r="F212" s="52">
        <f>425809800+418398500</f>
        <v>844208300</v>
      </c>
      <c r="G212" s="49">
        <f t="shared" si="3"/>
        <v>9562500</v>
      </c>
      <c r="H212" s="51"/>
    </row>
    <row r="213" spans="2:8">
      <c r="B213" s="69"/>
      <c r="C213" s="51">
        <v>2014</v>
      </c>
      <c r="D213" s="52">
        <v>498948000</v>
      </c>
      <c r="E213" s="52">
        <v>463584000</v>
      </c>
      <c r="F213" s="52">
        <f>498888200+458832400</f>
        <v>957720600</v>
      </c>
      <c r="G213" s="49">
        <f t="shared" si="3"/>
        <v>4811400</v>
      </c>
      <c r="H213" s="51"/>
    </row>
    <row r="214" spans="2:8">
      <c r="B214" s="70"/>
      <c r="C214" s="54">
        <v>2015</v>
      </c>
      <c r="D214" s="55">
        <v>472318000</v>
      </c>
      <c r="E214" s="55">
        <v>431525000</v>
      </c>
      <c r="F214" s="55">
        <f>472318000+432821700</f>
        <v>905139700</v>
      </c>
      <c r="G214" s="49">
        <f t="shared" si="3"/>
        <v>-1296700</v>
      </c>
      <c r="H214" s="54"/>
    </row>
    <row r="215" spans="2:8">
      <c r="B215" s="68" t="s">
        <v>158</v>
      </c>
      <c r="C215" s="48">
        <v>2010</v>
      </c>
      <c r="D215" s="49">
        <v>333196000</v>
      </c>
      <c r="E215" s="49">
        <v>303251000</v>
      </c>
      <c r="F215" s="49">
        <v>626839000</v>
      </c>
      <c r="G215" s="49">
        <f t="shared" si="3"/>
        <v>9608000</v>
      </c>
      <c r="H215" s="48"/>
    </row>
    <row r="216" spans="2:8">
      <c r="B216" s="69"/>
      <c r="C216" s="51">
        <v>2011</v>
      </c>
      <c r="D216" s="52">
        <v>333998000</v>
      </c>
      <c r="E216" s="52">
        <v>385956000</v>
      </c>
      <c r="F216" s="52">
        <v>707791000</v>
      </c>
      <c r="G216" s="49">
        <f t="shared" si="3"/>
        <v>12163000</v>
      </c>
      <c r="H216" s="51"/>
    </row>
    <row r="217" spans="2:8">
      <c r="B217" s="69"/>
      <c r="C217" s="51">
        <v>2012</v>
      </c>
      <c r="D217" s="52">
        <v>314679000</v>
      </c>
      <c r="E217" s="52">
        <v>368196000</v>
      </c>
      <c r="F217" s="52">
        <v>672713000</v>
      </c>
      <c r="G217" s="49">
        <f t="shared" si="3"/>
        <v>10162000</v>
      </c>
      <c r="H217" s="51"/>
    </row>
    <row r="218" spans="2:8">
      <c r="B218" s="69"/>
      <c r="C218" s="51">
        <v>2013</v>
      </c>
      <c r="D218" s="52">
        <v>360722000</v>
      </c>
      <c r="E218" s="52">
        <v>381141000</v>
      </c>
      <c r="F218" s="52">
        <v>731574000</v>
      </c>
      <c r="G218" s="49">
        <f t="shared" si="3"/>
        <v>10289000</v>
      </c>
      <c r="H218" s="51"/>
    </row>
    <row r="219" spans="2:8">
      <c r="B219" s="69"/>
      <c r="C219" s="51">
        <v>2014</v>
      </c>
      <c r="D219" s="52">
        <v>320943000</v>
      </c>
      <c r="E219" s="52">
        <v>422932000</v>
      </c>
      <c r="F219" s="52">
        <v>735075000</v>
      </c>
      <c r="G219" s="49">
        <f t="shared" si="3"/>
        <v>8800000</v>
      </c>
      <c r="H219" s="51"/>
    </row>
    <row r="220" spans="2:8">
      <c r="B220" s="71"/>
      <c r="C220" s="51">
        <v>2015</v>
      </c>
      <c r="D220" s="52">
        <v>408958000</v>
      </c>
      <c r="E220" s="52">
        <v>390055000</v>
      </c>
      <c r="F220" s="52">
        <v>796466000</v>
      </c>
      <c r="G220" s="49">
        <f t="shared" si="3"/>
        <v>2547000</v>
      </c>
      <c r="H220" s="51"/>
    </row>
    <row r="221" spans="2:8">
      <c r="B221" s="70"/>
      <c r="C221" s="54">
        <v>2016</v>
      </c>
      <c r="D221" s="55">
        <v>148000000</v>
      </c>
      <c r="E221" s="55">
        <v>201096000</v>
      </c>
      <c r="F221" s="55">
        <v>349096000</v>
      </c>
      <c r="G221" s="49">
        <f t="shared" si="3"/>
        <v>0</v>
      </c>
      <c r="H221" s="54"/>
    </row>
    <row r="222" spans="2:8" ht="18.75" customHeight="1">
      <c r="B222" s="72" t="s">
        <v>159</v>
      </c>
      <c r="C222" s="48">
        <v>2010</v>
      </c>
      <c r="D222" s="49">
        <v>323106580</v>
      </c>
      <c r="E222" s="49">
        <v>268682000</v>
      </c>
      <c r="F222" s="49">
        <v>555194474</v>
      </c>
      <c r="G222" s="49">
        <f t="shared" si="3"/>
        <v>36594106</v>
      </c>
      <c r="H222" s="48"/>
    </row>
    <row r="223" spans="2:8">
      <c r="B223" s="73"/>
      <c r="C223" s="51">
        <v>2011</v>
      </c>
      <c r="D223" s="52">
        <v>306663997</v>
      </c>
      <c r="E223" s="52">
        <v>335634500</v>
      </c>
      <c r="F223" s="52">
        <v>591333792</v>
      </c>
      <c r="G223" s="49">
        <f t="shared" si="3"/>
        <v>50964705</v>
      </c>
      <c r="H223" s="51"/>
    </row>
    <row r="224" spans="2:8">
      <c r="B224" s="73"/>
      <c r="C224" s="51">
        <v>2012</v>
      </c>
      <c r="D224" s="52">
        <v>309279000</v>
      </c>
      <c r="E224" s="52">
        <v>335182000</v>
      </c>
      <c r="F224" s="52">
        <v>607013600</v>
      </c>
      <c r="G224" s="49">
        <f t="shared" si="3"/>
        <v>37447400</v>
      </c>
      <c r="H224" s="51"/>
    </row>
    <row r="225" spans="2:8">
      <c r="B225" s="73"/>
      <c r="C225" s="51">
        <v>2013</v>
      </c>
      <c r="D225" s="52">
        <v>347438000</v>
      </c>
      <c r="E225" s="52">
        <v>332711000</v>
      </c>
      <c r="F225" s="52">
        <v>652097691</v>
      </c>
      <c r="G225" s="49">
        <f t="shared" si="3"/>
        <v>28051309</v>
      </c>
      <c r="H225" s="51"/>
    </row>
    <row r="226" spans="2:8">
      <c r="B226" s="73"/>
      <c r="C226" s="51">
        <v>2014</v>
      </c>
      <c r="D226" s="52">
        <v>388545000</v>
      </c>
      <c r="E226" s="52">
        <v>390974200</v>
      </c>
      <c r="F226" s="52">
        <v>763390600</v>
      </c>
      <c r="G226" s="49">
        <f t="shared" si="3"/>
        <v>16128600</v>
      </c>
      <c r="H226" s="51"/>
    </row>
    <row r="227" spans="2:8">
      <c r="B227" s="73"/>
      <c r="C227" s="51">
        <v>2015</v>
      </c>
      <c r="D227" s="52">
        <v>373439000</v>
      </c>
      <c r="E227" s="52">
        <v>352564380</v>
      </c>
      <c r="F227" s="52">
        <v>725959300</v>
      </c>
      <c r="G227" s="49">
        <f t="shared" si="3"/>
        <v>44080</v>
      </c>
      <c r="H227" s="51"/>
    </row>
    <row r="228" spans="2:8">
      <c r="B228" s="74"/>
      <c r="C228" s="54">
        <v>2016</v>
      </c>
      <c r="D228" s="55">
        <v>136000000</v>
      </c>
      <c r="E228" s="55">
        <v>193909440</v>
      </c>
      <c r="F228" s="55">
        <v>310910280</v>
      </c>
      <c r="G228" s="49">
        <f t="shared" si="3"/>
        <v>18999160</v>
      </c>
      <c r="H228" s="54"/>
    </row>
    <row r="229" spans="2:8" s="23" customFormat="1">
      <c r="B229" s="75" t="s">
        <v>161</v>
      </c>
      <c r="C229" s="21"/>
      <c r="D229" s="76">
        <f>SUM(D4:D228)</f>
        <v>78003565982</v>
      </c>
      <c r="E229" s="76">
        <f t="shared" ref="E229:H229" si="4">SUM(E4:E228)</f>
        <v>21564041170</v>
      </c>
      <c r="F229" s="76">
        <f t="shared" si="4"/>
        <v>99221952203</v>
      </c>
      <c r="G229" s="76">
        <f t="shared" si="4"/>
        <v>345654949</v>
      </c>
      <c r="H229" s="76">
        <f t="shared" si="4"/>
        <v>0</v>
      </c>
    </row>
    <row r="232" spans="2:8">
      <c r="B232" s="37">
        <v>2010</v>
      </c>
      <c r="D232" s="77">
        <f>D4+D11+D17+D23+D29+D35+D41+D47+D53+D59+D65+D71+D78+D85+D91+D97+D103+D109+D115++D121+D127+D133+D140+D147+D154+D161+D167+D173+D179+D185+D191+D197+D203+D209+D215+D222</f>
        <v>11271394035</v>
      </c>
      <c r="E232" s="77">
        <f t="shared" ref="E232:G232" si="5">E4+E11+E17+E23+E29+E35+E41+E47+E53+E59+E65+E71+E78+E85+E91+E97+E103+E109+E115++E121+E127+E133+E140+E147+E154+E161+E167+E173+E179+E185+E191+E197+E203+E209+E215+E222</f>
        <v>2824545960</v>
      </c>
      <c r="F232" s="77">
        <f t="shared" si="5"/>
        <v>14065390475</v>
      </c>
      <c r="G232" s="77">
        <f t="shared" si="5"/>
        <v>30549520</v>
      </c>
    </row>
    <row r="233" spans="2:8">
      <c r="B233" s="37">
        <v>2011</v>
      </c>
      <c r="D233" s="77">
        <f t="shared" ref="D233:G238" si="6">D5+D12+D18+D24+D30+D36+D42+D48+D54+D60+D66+D72+D79+D86+D92+D98+D104+D110+D116++D122+D128+D134+D141+D148+D155+D162+D168+D174+D180+D186+D192+D198+D204+D210+D216+D223</f>
        <v>11077979180</v>
      </c>
      <c r="E233" s="77">
        <f t="shared" si="6"/>
        <v>3542248700</v>
      </c>
      <c r="F233" s="77">
        <f t="shared" si="6"/>
        <v>14687798378</v>
      </c>
      <c r="G233" s="77">
        <f t="shared" si="6"/>
        <v>-67570498</v>
      </c>
    </row>
    <row r="234" spans="2:8">
      <c r="B234" s="37">
        <v>2012</v>
      </c>
      <c r="D234" s="77">
        <f t="shared" si="6"/>
        <v>12464335487</v>
      </c>
      <c r="E234" s="77">
        <f t="shared" si="6"/>
        <v>3462442800</v>
      </c>
      <c r="F234" s="77">
        <f t="shared" si="6"/>
        <v>15827918870</v>
      </c>
      <c r="G234" s="77">
        <f t="shared" si="6"/>
        <v>98859417</v>
      </c>
    </row>
    <row r="235" spans="2:8">
      <c r="B235" s="37">
        <v>2013</v>
      </c>
      <c r="D235" s="77">
        <f t="shared" si="6"/>
        <v>12983452351</v>
      </c>
      <c r="E235" s="77">
        <f t="shared" si="6"/>
        <v>3403322900</v>
      </c>
      <c r="F235" s="77">
        <f t="shared" si="6"/>
        <v>16088436701</v>
      </c>
      <c r="G235" s="77">
        <f t="shared" si="6"/>
        <v>298338550</v>
      </c>
    </row>
    <row r="236" spans="2:8">
      <c r="B236" s="37">
        <v>2014</v>
      </c>
      <c r="D236" s="77">
        <f t="shared" si="6"/>
        <v>15041807912</v>
      </c>
      <c r="E236" s="77">
        <f t="shared" si="6"/>
        <v>3860392500</v>
      </c>
      <c r="F236" s="77">
        <f t="shared" si="6"/>
        <v>18781951429</v>
      </c>
      <c r="G236" s="77">
        <f t="shared" si="6"/>
        <v>120248983</v>
      </c>
    </row>
    <row r="237" spans="2:8">
      <c r="B237" s="37">
        <v>2015</v>
      </c>
      <c r="D237" s="77">
        <f t="shared" si="6"/>
        <v>13606382247</v>
      </c>
      <c r="E237" s="77">
        <f t="shared" si="6"/>
        <v>3558105840</v>
      </c>
      <c r="F237" s="77">
        <f t="shared" si="6"/>
        <v>17460181713</v>
      </c>
      <c r="G237" s="77">
        <f t="shared" si="6"/>
        <v>-295693626</v>
      </c>
    </row>
    <row r="238" spans="2:8">
      <c r="B238" s="37">
        <v>2016</v>
      </c>
      <c r="D238" s="77">
        <f>D10+D77+D84+D139+D146+D153+D160+D221+D228</f>
        <v>1558214770</v>
      </c>
      <c r="E238" s="77">
        <f t="shared" ref="E238:G238" si="7">E10+E77+E84+E139+E146+E153+E160+E221+E228</f>
        <v>912982470</v>
      </c>
      <c r="F238" s="77">
        <f t="shared" si="7"/>
        <v>2310274637</v>
      </c>
      <c r="G238" s="77">
        <f t="shared" si="7"/>
        <v>160922603</v>
      </c>
    </row>
    <row r="245" spans="1:1">
      <c r="A245" s="16" t="s">
        <v>166</v>
      </c>
    </row>
  </sheetData>
  <mergeCells count="43">
    <mergeCell ref="B215:B221"/>
    <mergeCell ref="B222:B228"/>
    <mergeCell ref="B35:B40"/>
    <mergeCell ref="B41:B46"/>
    <mergeCell ref="B47:B52"/>
    <mergeCell ref="B203:B208"/>
    <mergeCell ref="B209:B214"/>
    <mergeCell ref="B53:B58"/>
    <mergeCell ref="B59:B64"/>
    <mergeCell ref="B133:B139"/>
    <mergeCell ref="B71:B77"/>
    <mergeCell ref="B78:B84"/>
    <mergeCell ref="B85:B90"/>
    <mergeCell ref="B97:B102"/>
    <mergeCell ref="B103:B108"/>
    <mergeCell ref="B109:B114"/>
    <mergeCell ref="B29:B34"/>
    <mergeCell ref="D2:E2"/>
    <mergeCell ref="B2:B3"/>
    <mergeCell ref="C2:C3"/>
    <mergeCell ref="F2:F3"/>
    <mergeCell ref="B1:H1"/>
    <mergeCell ref="B4:B10"/>
    <mergeCell ref="B11:B16"/>
    <mergeCell ref="B17:B22"/>
    <mergeCell ref="B23:B28"/>
    <mergeCell ref="H2:H3"/>
    <mergeCell ref="G2:G3"/>
    <mergeCell ref="B115:B120"/>
    <mergeCell ref="B121:B126"/>
    <mergeCell ref="B127:B132"/>
    <mergeCell ref="B65:B70"/>
    <mergeCell ref="B197:B202"/>
    <mergeCell ref="B179:B184"/>
    <mergeCell ref="B154:B160"/>
    <mergeCell ref="B140:B146"/>
    <mergeCell ref="B147:B153"/>
    <mergeCell ref="B161:B166"/>
    <mergeCell ref="B167:B172"/>
    <mergeCell ref="B173:B178"/>
    <mergeCell ref="B185:B190"/>
    <mergeCell ref="B191:B196"/>
    <mergeCell ref="B91:B96"/>
  </mergeCells>
  <pageMargins left="1.08" right="0.15748031496062992" top="0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7"/>
  <sheetViews>
    <sheetView tabSelected="1" zoomScale="82" zoomScaleNormal="82" workbookViewId="0">
      <selection activeCell="G4" sqref="G4"/>
    </sheetView>
  </sheetViews>
  <sheetFormatPr defaultColWidth="16.5703125" defaultRowHeight="18.75"/>
  <cols>
    <col min="1" max="1" width="20" style="23" bestFit="1" customWidth="1"/>
    <col min="2" max="2" width="75.42578125" style="16" bestFit="1" customWidth="1"/>
    <col min="3" max="3" width="16" style="24" bestFit="1" customWidth="1"/>
    <col min="4" max="4" width="13.5703125" style="25" bestFit="1" customWidth="1"/>
    <col min="5" max="5" width="17.42578125" style="26" customWidth="1"/>
    <col min="6" max="6" width="20.42578125" style="16" customWidth="1"/>
    <col min="7" max="7" width="16.5703125" style="25"/>
    <col min="8" max="8" width="16.5703125" style="16"/>
    <col min="9" max="9" width="18.140625" style="16" customWidth="1"/>
    <col min="10" max="16384" width="16.5703125" style="16"/>
  </cols>
  <sheetData>
    <row r="1" spans="1:9" s="1" customFormat="1" ht="36.75" customHeight="1">
      <c r="A1" s="28" t="s">
        <v>33</v>
      </c>
      <c r="B1" s="29"/>
      <c r="C1" s="29"/>
      <c r="D1" s="29"/>
      <c r="E1" s="29"/>
      <c r="F1" s="29"/>
      <c r="G1" s="29"/>
      <c r="H1" s="29"/>
      <c r="I1" s="29"/>
    </row>
    <row r="2" spans="1:9" s="1" customFormat="1">
      <c r="A2" s="2"/>
      <c r="B2" s="3"/>
      <c r="C2" s="4"/>
      <c r="D2" s="5"/>
      <c r="E2" s="30" t="s">
        <v>34</v>
      </c>
      <c r="F2" s="31"/>
      <c r="G2" s="31"/>
      <c r="H2" s="31"/>
      <c r="I2" s="31"/>
    </row>
    <row r="3" spans="1:9" s="11" customFormat="1" ht="56.25">
      <c r="A3" s="6" t="s">
        <v>35</v>
      </c>
      <c r="B3" s="7" t="s">
        <v>36</v>
      </c>
      <c r="C3" s="8" t="s">
        <v>37</v>
      </c>
      <c r="D3" s="9" t="s">
        <v>38</v>
      </c>
      <c r="E3" s="10" t="s">
        <v>39</v>
      </c>
      <c r="F3" s="7" t="s">
        <v>40</v>
      </c>
      <c r="G3" s="9" t="s">
        <v>41</v>
      </c>
      <c r="H3" s="7" t="s">
        <v>42</v>
      </c>
      <c r="I3" s="7" t="s">
        <v>43</v>
      </c>
    </row>
    <row r="4" spans="1:9">
      <c r="A4" s="32" t="s">
        <v>44</v>
      </c>
      <c r="B4" s="12" t="s">
        <v>45</v>
      </c>
      <c r="C4" s="13">
        <v>41345</v>
      </c>
      <c r="D4" s="14">
        <v>5226</v>
      </c>
      <c r="E4" s="15" t="s">
        <v>257</v>
      </c>
      <c r="F4" s="12">
        <v>4703</v>
      </c>
      <c r="G4" s="15">
        <v>4301</v>
      </c>
      <c r="H4" s="12">
        <v>402</v>
      </c>
      <c r="I4" s="12"/>
    </row>
    <row r="5" spans="1:9">
      <c r="A5" s="33"/>
      <c r="B5" s="12" t="s">
        <v>46</v>
      </c>
      <c r="C5" s="13" t="s">
        <v>47</v>
      </c>
      <c r="D5" s="14">
        <v>4738</v>
      </c>
      <c r="E5" s="15" t="s">
        <v>257</v>
      </c>
      <c r="F5" s="12">
        <v>3009</v>
      </c>
      <c r="G5" s="15">
        <v>2257</v>
      </c>
      <c r="H5" s="14">
        <f>F5-G5</f>
        <v>752</v>
      </c>
      <c r="I5" s="12"/>
    </row>
    <row r="6" spans="1:9">
      <c r="A6" s="33"/>
      <c r="B6" s="12" t="s">
        <v>48</v>
      </c>
      <c r="C6" s="13" t="s">
        <v>49</v>
      </c>
      <c r="D6" s="14">
        <v>4303</v>
      </c>
      <c r="E6" s="15" t="s">
        <v>258</v>
      </c>
      <c r="F6" s="12">
        <v>4057</v>
      </c>
      <c r="G6" s="15">
        <v>3845</v>
      </c>
      <c r="H6" s="14">
        <f>F6-G6</f>
        <v>212</v>
      </c>
      <c r="I6" s="12"/>
    </row>
    <row r="7" spans="1:9">
      <c r="A7" s="33"/>
      <c r="B7" s="12" t="s">
        <v>50</v>
      </c>
      <c r="C7" s="13">
        <v>42522</v>
      </c>
      <c r="D7" s="14">
        <v>4997</v>
      </c>
      <c r="E7" s="15" t="s">
        <v>258</v>
      </c>
      <c r="F7" s="12">
        <v>0</v>
      </c>
      <c r="G7" s="15"/>
      <c r="H7" s="14">
        <f t="shared" ref="H7:H9" si="0">F7-G7</f>
        <v>0</v>
      </c>
      <c r="I7" s="12"/>
    </row>
    <row r="8" spans="1:9">
      <c r="A8" s="33"/>
      <c r="B8" s="12" t="s">
        <v>51</v>
      </c>
      <c r="C8" s="13">
        <v>42552</v>
      </c>
      <c r="D8" s="14">
        <v>950</v>
      </c>
      <c r="E8" s="15" t="s">
        <v>259</v>
      </c>
      <c r="F8" s="12">
        <v>950</v>
      </c>
      <c r="G8" s="15">
        <v>950</v>
      </c>
      <c r="H8" s="14">
        <f t="shared" si="0"/>
        <v>0</v>
      </c>
      <c r="I8" s="12"/>
    </row>
    <row r="9" spans="1:9">
      <c r="A9" s="34"/>
      <c r="B9" s="16" t="s">
        <v>52</v>
      </c>
      <c r="C9" s="13">
        <v>42614</v>
      </c>
      <c r="D9" s="14">
        <v>960</v>
      </c>
      <c r="E9" s="15" t="s">
        <v>260</v>
      </c>
      <c r="F9" s="12">
        <v>960</v>
      </c>
      <c r="G9" s="15">
        <v>960</v>
      </c>
      <c r="H9" s="14">
        <f t="shared" si="0"/>
        <v>0</v>
      </c>
      <c r="I9" s="12"/>
    </row>
    <row r="10" spans="1:9">
      <c r="A10" s="32" t="s">
        <v>127</v>
      </c>
      <c r="B10" s="12" t="s">
        <v>128</v>
      </c>
      <c r="C10" s="13">
        <v>41942</v>
      </c>
      <c r="D10" s="14">
        <v>6368</v>
      </c>
      <c r="E10" s="14" t="s">
        <v>261</v>
      </c>
      <c r="F10" s="14">
        <v>6368</v>
      </c>
      <c r="G10" s="14">
        <v>1900</v>
      </c>
      <c r="H10" s="14">
        <f>F10-G10</f>
        <v>4468</v>
      </c>
      <c r="I10" s="12"/>
    </row>
    <row r="11" spans="1:9">
      <c r="A11" s="33"/>
      <c r="B11" s="12" t="s">
        <v>129</v>
      </c>
      <c r="C11" s="13">
        <v>42369</v>
      </c>
      <c r="D11" s="14">
        <v>4282</v>
      </c>
      <c r="E11" s="14" t="s">
        <v>261</v>
      </c>
      <c r="F11" s="14">
        <v>4282</v>
      </c>
      <c r="G11" s="14"/>
      <c r="H11" s="14">
        <f>F11-G11</f>
        <v>4282</v>
      </c>
      <c r="I11" s="12"/>
    </row>
    <row r="12" spans="1:9">
      <c r="A12" s="33"/>
      <c r="B12" s="12" t="s">
        <v>80</v>
      </c>
      <c r="C12" s="13">
        <v>42003</v>
      </c>
      <c r="D12" s="14">
        <v>4166</v>
      </c>
      <c r="E12" s="14" t="s">
        <v>261</v>
      </c>
      <c r="F12" s="14">
        <v>4166</v>
      </c>
      <c r="G12" s="14">
        <v>2945</v>
      </c>
      <c r="H12" s="14">
        <f>F12-G12</f>
        <v>1221</v>
      </c>
      <c r="I12" s="12"/>
    </row>
    <row r="13" spans="1:9">
      <c r="A13" s="33"/>
      <c r="B13" s="12" t="s">
        <v>130</v>
      </c>
      <c r="C13" s="13">
        <v>41045</v>
      </c>
      <c r="D13" s="14">
        <v>6546</v>
      </c>
      <c r="E13" s="16"/>
      <c r="F13" s="14">
        <v>6546</v>
      </c>
      <c r="G13" s="14">
        <v>5344</v>
      </c>
      <c r="H13" s="14">
        <f>F13-G13</f>
        <v>1202</v>
      </c>
      <c r="I13" s="12"/>
    </row>
    <row r="14" spans="1:9">
      <c r="A14" s="33"/>
      <c r="B14" s="12" t="s">
        <v>131</v>
      </c>
      <c r="C14" s="13">
        <v>41814</v>
      </c>
      <c r="D14" s="14">
        <v>2135</v>
      </c>
      <c r="E14" s="15" t="s">
        <v>260</v>
      </c>
      <c r="F14" s="14">
        <v>2135</v>
      </c>
      <c r="G14" s="14">
        <v>1801</v>
      </c>
      <c r="H14" s="14">
        <f>F14-G14</f>
        <v>334</v>
      </c>
      <c r="I14" s="12"/>
    </row>
    <row r="15" spans="1:9" ht="19.5" customHeight="1">
      <c r="A15" s="34"/>
      <c r="B15" s="12" t="s">
        <v>132</v>
      </c>
      <c r="C15" s="13">
        <v>42391</v>
      </c>
      <c r="D15" s="14">
        <v>1939</v>
      </c>
      <c r="E15" s="14" t="s">
        <v>262</v>
      </c>
      <c r="F15" s="14">
        <v>1939</v>
      </c>
      <c r="G15" s="14">
        <v>1800</v>
      </c>
      <c r="H15" s="14">
        <f>F15-G15</f>
        <v>139</v>
      </c>
      <c r="I15" s="12"/>
    </row>
    <row r="16" spans="1:9">
      <c r="A16" s="32" t="s">
        <v>53</v>
      </c>
      <c r="B16" s="12" t="s">
        <v>54</v>
      </c>
      <c r="C16" s="13" t="s">
        <v>55</v>
      </c>
      <c r="D16" s="14">
        <v>6043</v>
      </c>
      <c r="E16" s="14" t="s">
        <v>263</v>
      </c>
      <c r="F16" s="12">
        <v>5.9690000000000003</v>
      </c>
      <c r="G16" s="14">
        <v>5472</v>
      </c>
      <c r="H16" s="12">
        <v>497</v>
      </c>
      <c r="I16" s="12"/>
    </row>
    <row r="17" spans="1:9">
      <c r="A17" s="33"/>
      <c r="B17" s="12" t="s">
        <v>56</v>
      </c>
      <c r="C17" s="13" t="s">
        <v>57</v>
      </c>
      <c r="D17" s="14">
        <v>5209</v>
      </c>
      <c r="E17" s="14" t="s">
        <v>263</v>
      </c>
      <c r="F17" s="12">
        <v>4.6660000000000004</v>
      </c>
      <c r="G17" s="14">
        <v>4100</v>
      </c>
      <c r="H17" s="12">
        <v>566</v>
      </c>
      <c r="I17" s="12"/>
    </row>
    <row r="18" spans="1:9">
      <c r="A18" s="33"/>
      <c r="B18" s="12" t="s">
        <v>58</v>
      </c>
      <c r="C18" s="13" t="s">
        <v>59</v>
      </c>
      <c r="D18" s="14">
        <v>2262</v>
      </c>
      <c r="E18" s="15" t="s">
        <v>259</v>
      </c>
      <c r="F18" s="12">
        <v>2.0459999999999998</v>
      </c>
      <c r="G18" s="14">
        <v>1600</v>
      </c>
      <c r="H18" s="12">
        <v>446</v>
      </c>
      <c r="I18" s="12"/>
    </row>
    <row r="19" spans="1:9">
      <c r="A19" s="33"/>
      <c r="B19" s="12" t="s">
        <v>60</v>
      </c>
      <c r="C19" s="13" t="s">
        <v>61</v>
      </c>
      <c r="D19" s="14">
        <v>4389</v>
      </c>
      <c r="E19" s="15" t="s">
        <v>259</v>
      </c>
      <c r="F19" s="12">
        <v>4.0940000000000003</v>
      </c>
      <c r="G19" s="14">
        <v>3420</v>
      </c>
      <c r="H19" s="12">
        <v>674</v>
      </c>
      <c r="I19" s="12"/>
    </row>
    <row r="20" spans="1:9">
      <c r="A20" s="33"/>
      <c r="B20" s="12" t="s">
        <v>62</v>
      </c>
      <c r="C20" s="13"/>
      <c r="D20" s="14">
        <v>2189</v>
      </c>
      <c r="E20" s="15" t="s">
        <v>260</v>
      </c>
      <c r="F20" s="12">
        <v>2.1890000000000001</v>
      </c>
      <c r="G20" s="14">
        <v>1108</v>
      </c>
      <c r="H20" s="12">
        <v>1081</v>
      </c>
      <c r="I20" s="12"/>
    </row>
    <row r="21" spans="1:9">
      <c r="A21" s="33"/>
      <c r="B21" s="12" t="s">
        <v>63</v>
      </c>
      <c r="C21" s="13"/>
      <c r="D21" s="14">
        <v>982</v>
      </c>
      <c r="E21" s="15" t="s">
        <v>260</v>
      </c>
      <c r="F21" s="12">
        <v>936</v>
      </c>
      <c r="G21" s="14">
        <v>600</v>
      </c>
      <c r="H21" s="12">
        <v>336</v>
      </c>
      <c r="I21" s="12"/>
    </row>
    <row r="22" spans="1:9">
      <c r="A22" s="33"/>
      <c r="B22" s="12" t="s">
        <v>64</v>
      </c>
      <c r="C22" s="13" t="s">
        <v>65</v>
      </c>
      <c r="D22" s="14">
        <v>785</v>
      </c>
      <c r="E22" s="15" t="s">
        <v>260</v>
      </c>
      <c r="F22" s="12">
        <v>748</v>
      </c>
      <c r="G22" s="14">
        <v>600</v>
      </c>
      <c r="H22" s="12">
        <v>148</v>
      </c>
      <c r="I22" s="12"/>
    </row>
    <row r="23" spans="1:9">
      <c r="A23" s="33"/>
      <c r="B23" s="12" t="s">
        <v>66</v>
      </c>
      <c r="C23" s="13" t="s">
        <v>67</v>
      </c>
      <c r="D23" s="14">
        <v>436</v>
      </c>
      <c r="E23" s="15" t="s">
        <v>260</v>
      </c>
      <c r="F23" s="12">
        <v>436</v>
      </c>
      <c r="G23" s="14">
        <v>320</v>
      </c>
      <c r="H23" s="12">
        <v>116</v>
      </c>
      <c r="I23" s="12"/>
    </row>
    <row r="24" spans="1:9">
      <c r="A24" s="33"/>
      <c r="B24" s="12" t="s">
        <v>68</v>
      </c>
      <c r="C24" s="13" t="s">
        <v>47</v>
      </c>
      <c r="D24" s="14">
        <v>2989</v>
      </c>
      <c r="E24" s="14" t="s">
        <v>264</v>
      </c>
      <c r="F24" s="12">
        <v>2.661</v>
      </c>
      <c r="G24" s="14">
        <v>1900</v>
      </c>
      <c r="H24" s="12">
        <v>761</v>
      </c>
      <c r="I24" s="12"/>
    </row>
    <row r="25" spans="1:9">
      <c r="A25" s="33"/>
      <c r="B25" s="12" t="s">
        <v>69</v>
      </c>
      <c r="C25" s="13"/>
      <c r="D25" s="14">
        <v>858</v>
      </c>
      <c r="E25" s="14"/>
      <c r="F25" s="12">
        <v>858</v>
      </c>
      <c r="G25" s="14"/>
      <c r="H25" s="12">
        <v>858</v>
      </c>
      <c r="I25" s="12"/>
    </row>
    <row r="26" spans="1:9">
      <c r="A26" s="34"/>
      <c r="B26" s="12" t="s">
        <v>70</v>
      </c>
      <c r="C26" s="13">
        <v>42042</v>
      </c>
      <c r="D26" s="14">
        <v>381</v>
      </c>
      <c r="E26" s="15" t="s">
        <v>260</v>
      </c>
      <c r="F26" s="12">
        <v>381</v>
      </c>
      <c r="G26" s="14">
        <v>368</v>
      </c>
      <c r="H26" s="12">
        <v>13</v>
      </c>
      <c r="I26" s="12"/>
    </row>
    <row r="27" spans="1:9">
      <c r="A27" s="32" t="s">
        <v>139</v>
      </c>
      <c r="B27" s="12" t="s">
        <v>140</v>
      </c>
      <c r="C27" s="13">
        <v>40340</v>
      </c>
      <c r="D27" s="14">
        <v>2082</v>
      </c>
      <c r="E27" s="14" t="s">
        <v>261</v>
      </c>
      <c r="F27" s="14">
        <v>2082</v>
      </c>
      <c r="G27" s="14">
        <v>2075</v>
      </c>
      <c r="H27" s="14">
        <f>F27-G27</f>
        <v>7</v>
      </c>
      <c r="I27" s="12"/>
    </row>
    <row r="28" spans="1:9">
      <c r="A28" s="33"/>
      <c r="B28" s="12" t="s">
        <v>141</v>
      </c>
      <c r="C28" s="13">
        <v>40808</v>
      </c>
      <c r="D28" s="14">
        <v>360</v>
      </c>
      <c r="E28" s="15" t="s">
        <v>260</v>
      </c>
      <c r="F28" s="14">
        <v>360</v>
      </c>
      <c r="G28" s="14">
        <v>195</v>
      </c>
      <c r="H28" s="14">
        <f t="shared" ref="H28:H35" si="1">F28-G28</f>
        <v>165</v>
      </c>
      <c r="I28" s="12"/>
    </row>
    <row r="29" spans="1:9">
      <c r="A29" s="33"/>
      <c r="B29" s="12" t="s">
        <v>142</v>
      </c>
      <c r="C29" s="13">
        <v>41053</v>
      </c>
      <c r="D29" s="14">
        <v>3642</v>
      </c>
      <c r="E29" s="15" t="s">
        <v>265</v>
      </c>
      <c r="F29" s="14">
        <v>3642</v>
      </c>
      <c r="G29" s="14">
        <v>3551</v>
      </c>
      <c r="H29" s="14">
        <f t="shared" si="1"/>
        <v>91</v>
      </c>
      <c r="I29" s="12"/>
    </row>
    <row r="30" spans="1:9">
      <c r="A30" s="33"/>
      <c r="B30" s="12" t="s">
        <v>94</v>
      </c>
      <c r="C30" s="13">
        <v>41005</v>
      </c>
      <c r="D30" s="14">
        <v>6762</v>
      </c>
      <c r="E30" s="14" t="s">
        <v>261</v>
      </c>
      <c r="F30" s="14">
        <v>6762</v>
      </c>
      <c r="G30" s="14">
        <v>5901</v>
      </c>
      <c r="H30" s="14">
        <f t="shared" si="1"/>
        <v>861</v>
      </c>
      <c r="I30" s="12"/>
    </row>
    <row r="31" spans="1:9">
      <c r="A31" s="33"/>
      <c r="B31" s="12" t="s">
        <v>68</v>
      </c>
      <c r="C31" s="13">
        <v>41348</v>
      </c>
      <c r="D31" s="14">
        <v>3026</v>
      </c>
      <c r="E31" s="15" t="s">
        <v>265</v>
      </c>
      <c r="F31" s="14">
        <v>3026</v>
      </c>
      <c r="G31" s="14">
        <v>3000</v>
      </c>
      <c r="H31" s="14">
        <f t="shared" si="1"/>
        <v>26</v>
      </c>
      <c r="I31" s="12"/>
    </row>
    <row r="32" spans="1:9">
      <c r="A32" s="33"/>
      <c r="B32" s="12" t="s">
        <v>143</v>
      </c>
      <c r="C32" s="13">
        <v>41325</v>
      </c>
      <c r="D32" s="14">
        <v>3131</v>
      </c>
      <c r="E32" s="15" t="s">
        <v>265</v>
      </c>
      <c r="F32" s="14">
        <v>3131</v>
      </c>
      <c r="G32" s="14">
        <v>2500</v>
      </c>
      <c r="H32" s="14">
        <f t="shared" si="1"/>
        <v>631</v>
      </c>
      <c r="I32" s="12"/>
    </row>
    <row r="33" spans="1:9">
      <c r="A33" s="33"/>
      <c r="B33" s="12" t="s">
        <v>144</v>
      </c>
      <c r="C33" s="13">
        <v>41764</v>
      </c>
      <c r="D33" s="14">
        <v>418</v>
      </c>
      <c r="E33" s="15" t="s">
        <v>265</v>
      </c>
      <c r="F33" s="14">
        <v>418</v>
      </c>
      <c r="G33" s="14">
        <v>416</v>
      </c>
      <c r="H33" s="14">
        <f t="shared" si="1"/>
        <v>2</v>
      </c>
      <c r="I33" s="12"/>
    </row>
    <row r="34" spans="1:9">
      <c r="A34" s="33"/>
      <c r="B34" s="12" t="s">
        <v>87</v>
      </c>
      <c r="C34" s="13">
        <v>41943</v>
      </c>
      <c r="D34" s="14">
        <v>6209</v>
      </c>
      <c r="E34" s="15" t="s">
        <v>265</v>
      </c>
      <c r="F34" s="14">
        <v>6209</v>
      </c>
      <c r="G34" s="14">
        <v>3560</v>
      </c>
      <c r="H34" s="14">
        <f t="shared" si="1"/>
        <v>2649</v>
      </c>
      <c r="I34" s="12"/>
    </row>
    <row r="35" spans="1:9">
      <c r="A35" s="34"/>
      <c r="B35" s="12" t="s">
        <v>145</v>
      </c>
      <c r="C35" s="13">
        <v>42461</v>
      </c>
      <c r="D35" s="14">
        <v>5366</v>
      </c>
      <c r="E35" s="14" t="s">
        <v>261</v>
      </c>
      <c r="F35" s="12">
        <v>0</v>
      </c>
      <c r="G35" s="14"/>
      <c r="H35" s="14">
        <f t="shared" si="1"/>
        <v>0</v>
      </c>
      <c r="I35" s="12"/>
    </row>
    <row r="36" spans="1:9">
      <c r="A36" s="32" t="s">
        <v>71</v>
      </c>
      <c r="B36" s="12" t="s">
        <v>72</v>
      </c>
      <c r="C36" s="13">
        <v>40857</v>
      </c>
      <c r="D36" s="17">
        <v>4076</v>
      </c>
      <c r="E36" s="15" t="s">
        <v>257</v>
      </c>
      <c r="F36" s="17">
        <v>4076</v>
      </c>
      <c r="G36" s="14">
        <v>3756</v>
      </c>
      <c r="H36" s="14">
        <f>F36-G36</f>
        <v>320</v>
      </c>
      <c r="I36" s="12"/>
    </row>
    <row r="37" spans="1:9">
      <c r="A37" s="33"/>
      <c r="B37" s="12" t="s">
        <v>73</v>
      </c>
      <c r="C37" s="18">
        <v>40814</v>
      </c>
      <c r="D37" s="17">
        <v>6372</v>
      </c>
      <c r="E37" s="15" t="s">
        <v>257</v>
      </c>
      <c r="F37" s="17">
        <v>6372</v>
      </c>
      <c r="G37" s="14">
        <v>5907</v>
      </c>
      <c r="H37" s="14">
        <f t="shared" ref="H37:H51" si="2">F37-G37</f>
        <v>465</v>
      </c>
      <c r="I37" s="12"/>
    </row>
    <row r="38" spans="1:9">
      <c r="A38" s="33"/>
      <c r="B38" s="12" t="s">
        <v>74</v>
      </c>
      <c r="C38" s="13">
        <v>41087</v>
      </c>
      <c r="D38" s="17">
        <v>4199</v>
      </c>
      <c r="E38" s="14" t="s">
        <v>261</v>
      </c>
      <c r="F38" s="17">
        <v>4199</v>
      </c>
      <c r="G38" s="14">
        <v>3700</v>
      </c>
      <c r="H38" s="14">
        <f t="shared" si="2"/>
        <v>499</v>
      </c>
      <c r="I38" s="12"/>
    </row>
    <row r="39" spans="1:9">
      <c r="A39" s="33"/>
      <c r="B39" s="12" t="s">
        <v>75</v>
      </c>
      <c r="C39" s="13">
        <v>41981</v>
      </c>
      <c r="D39" s="17">
        <v>1167</v>
      </c>
      <c r="F39" s="17">
        <v>1167</v>
      </c>
      <c r="G39" s="14">
        <v>600</v>
      </c>
      <c r="H39" s="14">
        <f t="shared" si="2"/>
        <v>567</v>
      </c>
      <c r="I39" s="12"/>
    </row>
    <row r="40" spans="1:9">
      <c r="A40" s="33"/>
      <c r="B40" s="12" t="s">
        <v>76</v>
      </c>
      <c r="C40" s="13">
        <v>41936</v>
      </c>
      <c r="D40" s="17">
        <v>3506</v>
      </c>
      <c r="E40" s="15" t="s">
        <v>259</v>
      </c>
      <c r="F40" s="17">
        <v>3506</v>
      </c>
      <c r="G40" s="14">
        <v>1600</v>
      </c>
      <c r="H40" s="14">
        <f t="shared" si="2"/>
        <v>1906</v>
      </c>
      <c r="I40" s="12"/>
    </row>
    <row r="41" spans="1:9">
      <c r="A41" s="27" t="s">
        <v>77</v>
      </c>
      <c r="B41" s="12" t="s">
        <v>78</v>
      </c>
      <c r="C41" s="13" t="s">
        <v>79</v>
      </c>
      <c r="D41" s="14">
        <v>4924</v>
      </c>
      <c r="E41" s="15" t="s">
        <v>259</v>
      </c>
      <c r="F41" s="12">
        <v>4655</v>
      </c>
      <c r="G41" s="14">
        <v>4450</v>
      </c>
      <c r="H41" s="12">
        <f t="shared" si="2"/>
        <v>205</v>
      </c>
      <c r="I41" s="12"/>
    </row>
    <row r="42" spans="1:9">
      <c r="A42" s="27"/>
      <c r="B42" s="12" t="s">
        <v>80</v>
      </c>
      <c r="C42" s="13" t="s">
        <v>81</v>
      </c>
      <c r="D42" s="14">
        <v>5698</v>
      </c>
      <c r="E42" s="14" t="s">
        <v>264</v>
      </c>
      <c r="F42" s="12">
        <v>5345</v>
      </c>
      <c r="G42" s="14">
        <v>4800</v>
      </c>
      <c r="H42" s="12">
        <f t="shared" si="2"/>
        <v>545</v>
      </c>
      <c r="I42" s="12"/>
    </row>
    <row r="43" spans="1:9">
      <c r="A43" s="27"/>
      <c r="B43" s="12" t="s">
        <v>82</v>
      </c>
      <c r="C43" s="13">
        <v>39825</v>
      </c>
      <c r="D43" s="14">
        <v>1303</v>
      </c>
      <c r="E43" s="14" t="s">
        <v>266</v>
      </c>
      <c r="F43" s="12">
        <v>1270</v>
      </c>
      <c r="G43" s="14">
        <v>1031</v>
      </c>
      <c r="H43" s="12">
        <f t="shared" si="2"/>
        <v>239</v>
      </c>
      <c r="I43" s="12"/>
    </row>
    <row r="44" spans="1:9">
      <c r="A44" s="27"/>
      <c r="B44" s="12" t="s">
        <v>83</v>
      </c>
      <c r="C44" s="13">
        <v>41704</v>
      </c>
      <c r="D44" s="14">
        <v>1580</v>
      </c>
      <c r="E44" s="14" t="s">
        <v>266</v>
      </c>
      <c r="F44" s="12">
        <v>1580</v>
      </c>
      <c r="G44" s="14">
        <v>660</v>
      </c>
      <c r="H44" s="12">
        <f t="shared" si="2"/>
        <v>920</v>
      </c>
      <c r="I44" s="12"/>
    </row>
    <row r="45" spans="1:9">
      <c r="A45" s="27"/>
      <c r="B45" s="12" t="s">
        <v>84</v>
      </c>
      <c r="C45" s="13" t="s">
        <v>85</v>
      </c>
      <c r="D45" s="14">
        <v>1040</v>
      </c>
      <c r="E45" s="15" t="s">
        <v>260</v>
      </c>
      <c r="F45" s="12">
        <v>920</v>
      </c>
      <c r="G45" s="14">
        <v>50</v>
      </c>
      <c r="H45" s="12">
        <f t="shared" si="2"/>
        <v>870</v>
      </c>
      <c r="I45" s="12"/>
    </row>
    <row r="46" spans="1:9">
      <c r="A46" s="27"/>
      <c r="B46" s="12" t="s">
        <v>86</v>
      </c>
      <c r="C46" s="13"/>
      <c r="D46" s="14">
        <v>820</v>
      </c>
      <c r="E46" s="15" t="s">
        <v>260</v>
      </c>
      <c r="F46" s="12">
        <v>760</v>
      </c>
      <c r="G46" s="14">
        <v>144</v>
      </c>
      <c r="H46" s="12">
        <f t="shared" si="2"/>
        <v>616</v>
      </c>
      <c r="I46" s="12"/>
    </row>
    <row r="47" spans="1:9">
      <c r="A47" s="27"/>
      <c r="B47" s="12" t="s">
        <v>87</v>
      </c>
      <c r="C47" s="13" t="s">
        <v>88</v>
      </c>
      <c r="D47" s="14">
        <v>3898</v>
      </c>
      <c r="E47" s="14" t="s">
        <v>266</v>
      </c>
      <c r="F47" s="12">
        <v>3800</v>
      </c>
      <c r="G47" s="14">
        <v>2050</v>
      </c>
      <c r="H47" s="12">
        <f t="shared" si="2"/>
        <v>1750</v>
      </c>
      <c r="I47" s="12"/>
    </row>
    <row r="48" spans="1:9">
      <c r="A48" s="27" t="s">
        <v>89</v>
      </c>
      <c r="B48" s="12" t="s">
        <v>90</v>
      </c>
      <c r="C48" s="13">
        <v>40326</v>
      </c>
      <c r="D48" s="14">
        <v>2758</v>
      </c>
      <c r="E48" s="14" t="s">
        <v>261</v>
      </c>
      <c r="F48" s="12">
        <v>2758</v>
      </c>
      <c r="G48" s="14">
        <v>2133</v>
      </c>
      <c r="H48" s="12">
        <f t="shared" si="2"/>
        <v>625</v>
      </c>
      <c r="I48" s="12"/>
    </row>
    <row r="49" spans="1:9">
      <c r="A49" s="27"/>
      <c r="B49" s="12" t="s">
        <v>91</v>
      </c>
      <c r="C49" s="13">
        <v>41265</v>
      </c>
      <c r="D49" s="14">
        <v>2911</v>
      </c>
      <c r="E49" s="14" t="s">
        <v>261</v>
      </c>
      <c r="F49" s="12">
        <v>2911</v>
      </c>
      <c r="G49" s="14">
        <v>2408</v>
      </c>
      <c r="H49" s="12">
        <f t="shared" si="2"/>
        <v>503</v>
      </c>
      <c r="I49" s="12"/>
    </row>
    <row r="50" spans="1:9">
      <c r="A50" s="27"/>
      <c r="B50" s="12" t="s">
        <v>92</v>
      </c>
      <c r="C50" s="13">
        <v>41416</v>
      </c>
      <c r="D50" s="14">
        <v>198</v>
      </c>
      <c r="E50" s="15" t="s">
        <v>267</v>
      </c>
      <c r="F50" s="12">
        <v>198</v>
      </c>
      <c r="G50" s="14">
        <v>185</v>
      </c>
      <c r="H50" s="12">
        <f t="shared" si="2"/>
        <v>13</v>
      </c>
      <c r="I50" s="12"/>
    </row>
    <row r="51" spans="1:9">
      <c r="A51" s="27"/>
      <c r="B51" s="12" t="s">
        <v>93</v>
      </c>
      <c r="C51" s="13">
        <v>41887</v>
      </c>
      <c r="D51" s="14">
        <v>738</v>
      </c>
      <c r="E51" s="15" t="s">
        <v>260</v>
      </c>
      <c r="F51" s="12">
        <v>738</v>
      </c>
      <c r="G51" s="14">
        <v>535</v>
      </c>
      <c r="H51" s="12">
        <f t="shared" si="2"/>
        <v>203</v>
      </c>
      <c r="I51" s="12"/>
    </row>
    <row r="52" spans="1:9">
      <c r="A52" s="27"/>
      <c r="B52" s="16" t="s">
        <v>94</v>
      </c>
      <c r="C52" s="13">
        <v>41803</v>
      </c>
      <c r="D52" s="14">
        <v>5154</v>
      </c>
      <c r="E52" s="15" t="s">
        <v>259</v>
      </c>
      <c r="F52" s="12">
        <v>4900</v>
      </c>
      <c r="G52" s="14">
        <v>3636</v>
      </c>
      <c r="H52" s="19">
        <f>F52-G52</f>
        <v>1264</v>
      </c>
      <c r="I52" s="12"/>
    </row>
    <row r="53" spans="1:9">
      <c r="A53" s="27"/>
      <c r="B53" s="16" t="s">
        <v>68</v>
      </c>
      <c r="C53" s="18">
        <v>42156</v>
      </c>
      <c r="D53" s="16">
        <v>4342</v>
      </c>
      <c r="E53" s="15" t="s">
        <v>259</v>
      </c>
      <c r="F53" s="16">
        <v>930</v>
      </c>
      <c r="G53" s="16">
        <v>0</v>
      </c>
      <c r="H53" s="20">
        <v>4342</v>
      </c>
      <c r="I53" s="12"/>
    </row>
    <row r="54" spans="1:9">
      <c r="A54" s="32" t="s">
        <v>95</v>
      </c>
      <c r="B54" s="12" t="s">
        <v>96</v>
      </c>
      <c r="C54" s="13">
        <v>40909</v>
      </c>
      <c r="D54" s="14">
        <v>6606</v>
      </c>
      <c r="E54" s="15" t="s">
        <v>259</v>
      </c>
      <c r="F54" s="12">
        <v>5472</v>
      </c>
      <c r="G54" s="14">
        <v>5470</v>
      </c>
      <c r="H54" s="12">
        <v>2</v>
      </c>
      <c r="I54" s="12"/>
    </row>
    <row r="55" spans="1:9">
      <c r="A55" s="33"/>
      <c r="B55" s="12" t="s">
        <v>97</v>
      </c>
      <c r="C55" s="13">
        <v>40644</v>
      </c>
      <c r="D55" s="14">
        <v>3712</v>
      </c>
      <c r="E55" s="15" t="s">
        <v>257</v>
      </c>
      <c r="F55" s="12">
        <v>3489</v>
      </c>
      <c r="G55" s="14">
        <v>3185</v>
      </c>
      <c r="H55" s="12">
        <v>301</v>
      </c>
      <c r="I55" s="12"/>
    </row>
    <row r="56" spans="1:9">
      <c r="A56" s="33"/>
      <c r="B56" s="12" t="s">
        <v>80</v>
      </c>
      <c r="C56" s="13" t="s">
        <v>98</v>
      </c>
      <c r="D56" s="14">
        <v>6856</v>
      </c>
      <c r="E56" s="15" t="s">
        <v>257</v>
      </c>
      <c r="F56" s="12">
        <v>7102</v>
      </c>
      <c r="G56" s="14">
        <v>7014</v>
      </c>
      <c r="H56" s="12">
        <v>88</v>
      </c>
      <c r="I56" s="12"/>
    </row>
    <row r="57" spans="1:9">
      <c r="A57" s="33"/>
      <c r="B57" s="12" t="s">
        <v>99</v>
      </c>
      <c r="C57" s="13">
        <v>41338</v>
      </c>
      <c r="D57" s="14">
        <v>6990</v>
      </c>
      <c r="E57" s="15" t="s">
        <v>259</v>
      </c>
      <c r="F57" s="12">
        <v>6730</v>
      </c>
      <c r="G57" s="14">
        <v>6412</v>
      </c>
      <c r="H57" s="12">
        <v>318</v>
      </c>
      <c r="I57" s="12"/>
    </row>
    <row r="58" spans="1:9">
      <c r="A58" s="33"/>
      <c r="B58" s="12" t="s">
        <v>100</v>
      </c>
      <c r="C58" s="13">
        <v>41559</v>
      </c>
      <c r="D58" s="14">
        <v>602</v>
      </c>
      <c r="E58" s="15" t="s">
        <v>260</v>
      </c>
      <c r="F58" s="12">
        <v>638</v>
      </c>
      <c r="G58" s="14">
        <v>587</v>
      </c>
      <c r="H58" s="12">
        <v>51</v>
      </c>
      <c r="I58" s="12"/>
    </row>
    <row r="59" spans="1:9">
      <c r="A59" s="33"/>
      <c r="B59" s="12" t="s">
        <v>101</v>
      </c>
      <c r="C59" s="13">
        <v>41916</v>
      </c>
      <c r="D59" s="14">
        <v>1594</v>
      </c>
      <c r="E59" s="15" t="s">
        <v>260</v>
      </c>
      <c r="F59" s="12">
        <v>1508</v>
      </c>
      <c r="G59" s="14">
        <v>1508</v>
      </c>
      <c r="H59" s="12"/>
      <c r="I59" s="12"/>
    </row>
    <row r="60" spans="1:9">
      <c r="A60" s="33"/>
      <c r="B60" s="12" t="s">
        <v>102</v>
      </c>
      <c r="C60" s="13" t="s">
        <v>103</v>
      </c>
      <c r="D60" s="14">
        <v>1393</v>
      </c>
      <c r="E60" s="15" t="s">
        <v>260</v>
      </c>
      <c r="F60" s="12">
        <v>1258</v>
      </c>
      <c r="G60" s="14">
        <v>1252</v>
      </c>
      <c r="H60" s="12">
        <v>6</v>
      </c>
      <c r="I60" s="12"/>
    </row>
    <row r="61" spans="1:9">
      <c r="A61" s="33"/>
      <c r="B61" s="12" t="s">
        <v>104</v>
      </c>
      <c r="C61" s="13"/>
      <c r="D61" s="14">
        <v>6542</v>
      </c>
      <c r="E61" s="15" t="s">
        <v>260</v>
      </c>
      <c r="F61" s="12">
        <v>5352</v>
      </c>
      <c r="G61" s="14">
        <v>2901</v>
      </c>
      <c r="H61" s="12">
        <v>2451</v>
      </c>
      <c r="I61" s="12"/>
    </row>
    <row r="62" spans="1:9">
      <c r="A62" s="33"/>
      <c r="B62" s="12" t="s">
        <v>105</v>
      </c>
      <c r="C62" s="13" t="s">
        <v>106</v>
      </c>
      <c r="D62" s="14">
        <v>2282</v>
      </c>
      <c r="E62" s="15" t="s">
        <v>259</v>
      </c>
      <c r="F62" s="12">
        <v>2062</v>
      </c>
      <c r="G62" s="14">
        <v>1587</v>
      </c>
      <c r="H62" s="12">
        <v>475</v>
      </c>
      <c r="I62" s="12"/>
    </row>
    <row r="63" spans="1:9">
      <c r="A63" s="33"/>
      <c r="B63" s="12" t="s">
        <v>107</v>
      </c>
      <c r="C63" s="13" t="s">
        <v>108</v>
      </c>
      <c r="D63" s="14">
        <v>1141</v>
      </c>
      <c r="E63" s="15" t="s">
        <v>260</v>
      </c>
      <c r="F63" s="12">
        <v>1079</v>
      </c>
      <c r="G63" s="14">
        <v>996</v>
      </c>
      <c r="H63" s="12">
        <v>83</v>
      </c>
      <c r="I63" s="12"/>
    </row>
    <row r="64" spans="1:9">
      <c r="A64" s="33"/>
      <c r="B64" s="12" t="s">
        <v>109</v>
      </c>
      <c r="C64" s="13">
        <v>42250</v>
      </c>
      <c r="D64" s="14">
        <v>428</v>
      </c>
      <c r="E64" s="15" t="s">
        <v>260</v>
      </c>
      <c r="F64" s="12">
        <v>428</v>
      </c>
      <c r="G64" s="14"/>
      <c r="H64" s="12">
        <v>428</v>
      </c>
      <c r="I64" s="12"/>
    </row>
    <row r="65" spans="1:9">
      <c r="A65" s="34"/>
      <c r="B65" s="12" t="s">
        <v>110</v>
      </c>
      <c r="C65" s="13"/>
      <c r="D65" s="14">
        <v>402</v>
      </c>
      <c r="E65" s="15" t="s">
        <v>260</v>
      </c>
      <c r="F65" s="12">
        <v>394</v>
      </c>
      <c r="G65" s="14">
        <v>393</v>
      </c>
      <c r="H65" s="12">
        <v>1</v>
      </c>
      <c r="I65" s="12"/>
    </row>
    <row r="66" spans="1:9">
      <c r="A66" s="94" t="s">
        <v>111</v>
      </c>
      <c r="B66" s="12" t="s">
        <v>78</v>
      </c>
      <c r="C66" s="13" t="s">
        <v>175</v>
      </c>
      <c r="D66" s="14">
        <v>12482</v>
      </c>
      <c r="E66" s="15" t="s">
        <v>257</v>
      </c>
      <c r="F66" s="15">
        <v>5619</v>
      </c>
      <c r="G66" s="12">
        <v>5280</v>
      </c>
      <c r="H66" s="14">
        <v>339</v>
      </c>
      <c r="I66" s="12"/>
    </row>
    <row r="67" spans="1:9">
      <c r="A67" s="95" t="s">
        <v>112</v>
      </c>
      <c r="B67" s="12" t="s">
        <v>176</v>
      </c>
      <c r="C67" s="13" t="s">
        <v>187</v>
      </c>
      <c r="D67" s="14">
        <v>2998</v>
      </c>
      <c r="E67" s="15" t="s">
        <v>259</v>
      </c>
      <c r="F67" s="15">
        <v>2684</v>
      </c>
      <c r="G67" s="12">
        <v>2612</v>
      </c>
      <c r="H67" s="14">
        <v>72</v>
      </c>
      <c r="I67" s="12"/>
    </row>
    <row r="68" spans="1:9">
      <c r="A68" s="96"/>
      <c r="B68" s="12" t="s">
        <v>177</v>
      </c>
      <c r="C68" s="13" t="s">
        <v>188</v>
      </c>
      <c r="D68" s="14">
        <v>585</v>
      </c>
      <c r="E68" s="15" t="s">
        <v>259</v>
      </c>
      <c r="F68" s="15">
        <v>528</v>
      </c>
      <c r="G68" s="12">
        <v>479</v>
      </c>
      <c r="H68" s="14">
        <v>49</v>
      </c>
      <c r="I68" s="12"/>
    </row>
    <row r="69" spans="1:9">
      <c r="A69" s="96"/>
      <c r="B69" s="12" t="s">
        <v>178</v>
      </c>
      <c r="C69" s="13" t="s">
        <v>189</v>
      </c>
      <c r="D69" s="14">
        <v>5160</v>
      </c>
      <c r="E69" s="26" t="s">
        <v>268</v>
      </c>
      <c r="F69" s="15">
        <v>5160</v>
      </c>
      <c r="G69" s="12">
        <v>5136</v>
      </c>
      <c r="H69" s="14">
        <v>24</v>
      </c>
      <c r="I69" s="12"/>
    </row>
    <row r="70" spans="1:9">
      <c r="A70" s="96"/>
      <c r="B70" s="12" t="s">
        <v>179</v>
      </c>
      <c r="C70" s="13" t="s">
        <v>190</v>
      </c>
      <c r="D70" s="14">
        <v>1716</v>
      </c>
      <c r="E70" s="26" t="s">
        <v>268</v>
      </c>
      <c r="F70" s="15">
        <v>1560</v>
      </c>
      <c r="G70" s="12">
        <v>1500</v>
      </c>
      <c r="H70" s="14">
        <v>60</v>
      </c>
      <c r="I70" s="12"/>
    </row>
    <row r="71" spans="1:9">
      <c r="A71" s="96"/>
      <c r="B71" s="12" t="s">
        <v>180</v>
      </c>
      <c r="C71" s="13" t="s">
        <v>191</v>
      </c>
      <c r="D71" s="14">
        <v>5012</v>
      </c>
      <c r="E71" s="26" t="s">
        <v>268</v>
      </c>
      <c r="F71" s="15">
        <v>4557</v>
      </c>
      <c r="G71" s="12">
        <v>4072</v>
      </c>
      <c r="H71" s="14">
        <v>485</v>
      </c>
      <c r="I71" s="12"/>
    </row>
    <row r="72" spans="1:9">
      <c r="A72" s="96"/>
      <c r="B72" s="12" t="s">
        <v>181</v>
      </c>
      <c r="C72" s="13" t="s">
        <v>192</v>
      </c>
      <c r="D72" s="14">
        <v>2013</v>
      </c>
      <c r="E72" s="15" t="s">
        <v>260</v>
      </c>
      <c r="F72" s="15">
        <v>1896</v>
      </c>
      <c r="G72" s="12">
        <v>1570</v>
      </c>
      <c r="H72" s="14">
        <v>326</v>
      </c>
      <c r="I72" s="12"/>
    </row>
    <row r="73" spans="1:9">
      <c r="A73" s="96"/>
      <c r="B73" s="12" t="s">
        <v>182</v>
      </c>
      <c r="C73" s="13" t="s">
        <v>193</v>
      </c>
      <c r="D73" s="14">
        <v>553</v>
      </c>
      <c r="E73" s="15" t="s">
        <v>260</v>
      </c>
      <c r="F73" s="15">
        <v>553</v>
      </c>
      <c r="G73" s="12"/>
      <c r="H73" s="14">
        <v>553</v>
      </c>
      <c r="I73" s="12"/>
    </row>
    <row r="74" spans="1:9">
      <c r="A74" s="96"/>
      <c r="B74" s="12" t="s">
        <v>183</v>
      </c>
      <c r="C74" s="13" t="s">
        <v>194</v>
      </c>
      <c r="D74" s="14">
        <v>2639</v>
      </c>
      <c r="E74" s="26" t="s">
        <v>265</v>
      </c>
      <c r="F74" s="15">
        <v>2513</v>
      </c>
      <c r="G74" s="12">
        <v>700</v>
      </c>
      <c r="H74" s="14">
        <v>1813</v>
      </c>
      <c r="I74" s="12"/>
    </row>
    <row r="75" spans="1:9">
      <c r="A75" s="96"/>
      <c r="B75" s="12" t="s">
        <v>184</v>
      </c>
      <c r="C75" s="13">
        <v>41947</v>
      </c>
      <c r="D75" s="14">
        <v>474</v>
      </c>
      <c r="E75" s="15" t="s">
        <v>260</v>
      </c>
      <c r="F75" s="15">
        <v>474</v>
      </c>
      <c r="G75" s="12"/>
      <c r="H75" s="14">
        <v>474</v>
      </c>
      <c r="I75" s="12"/>
    </row>
    <row r="76" spans="1:9">
      <c r="A76" s="96"/>
      <c r="B76" s="12" t="s">
        <v>185</v>
      </c>
      <c r="C76" s="13" t="s">
        <v>195</v>
      </c>
      <c r="D76" s="14">
        <v>467</v>
      </c>
      <c r="E76" s="15" t="s">
        <v>260</v>
      </c>
      <c r="F76" s="15">
        <v>465</v>
      </c>
      <c r="G76" s="12">
        <v>230</v>
      </c>
      <c r="H76" s="14">
        <v>235</v>
      </c>
      <c r="I76" s="12"/>
    </row>
    <row r="77" spans="1:9">
      <c r="A77" s="96"/>
      <c r="B77" s="12" t="s">
        <v>186</v>
      </c>
      <c r="C77" s="13" t="s">
        <v>49</v>
      </c>
      <c r="D77" s="14">
        <v>3477</v>
      </c>
      <c r="E77" s="15" t="s">
        <v>269</v>
      </c>
      <c r="F77" s="15">
        <v>3300</v>
      </c>
      <c r="G77" s="12">
        <v>2200</v>
      </c>
      <c r="H77" s="14">
        <v>1100</v>
      </c>
      <c r="I77" s="12"/>
    </row>
    <row r="78" spans="1:9">
      <c r="A78" s="96"/>
      <c r="B78" s="12" t="s">
        <v>196</v>
      </c>
      <c r="C78" s="13" t="s">
        <v>202</v>
      </c>
      <c r="D78" s="14">
        <v>91</v>
      </c>
      <c r="E78" s="15" t="s">
        <v>260</v>
      </c>
      <c r="F78" s="15">
        <v>91</v>
      </c>
      <c r="G78" s="15">
        <v>91</v>
      </c>
      <c r="H78" s="15">
        <v>91</v>
      </c>
      <c r="I78" s="12"/>
    </row>
    <row r="79" spans="1:9">
      <c r="A79" s="96"/>
      <c r="B79" s="12" t="s">
        <v>197</v>
      </c>
      <c r="C79" s="13" t="s">
        <v>203</v>
      </c>
      <c r="D79" s="14">
        <v>96</v>
      </c>
      <c r="E79" s="15" t="s">
        <v>260</v>
      </c>
      <c r="F79" s="15">
        <v>96</v>
      </c>
      <c r="G79" s="15">
        <v>96</v>
      </c>
      <c r="H79" s="15">
        <v>96</v>
      </c>
      <c r="I79" s="12"/>
    </row>
    <row r="80" spans="1:9">
      <c r="A80" s="96"/>
      <c r="B80" s="16" t="s">
        <v>198</v>
      </c>
      <c r="C80" s="13" t="s">
        <v>201</v>
      </c>
      <c r="D80" s="14">
        <v>82</v>
      </c>
      <c r="E80" s="15" t="s">
        <v>260</v>
      </c>
      <c r="F80" s="15">
        <v>82</v>
      </c>
      <c r="G80" s="15">
        <v>82</v>
      </c>
      <c r="H80" s="15">
        <v>82</v>
      </c>
      <c r="I80" s="12"/>
    </row>
    <row r="81" spans="1:9">
      <c r="A81" s="96"/>
      <c r="B81" s="16" t="s">
        <v>199</v>
      </c>
      <c r="C81" s="13" t="s">
        <v>204</v>
      </c>
      <c r="D81" s="14">
        <v>97</v>
      </c>
      <c r="E81" s="15" t="s">
        <v>260</v>
      </c>
      <c r="F81" s="15">
        <v>97</v>
      </c>
      <c r="G81" s="15">
        <v>97</v>
      </c>
      <c r="H81" s="15">
        <v>97</v>
      </c>
      <c r="I81" s="12"/>
    </row>
    <row r="82" spans="1:9">
      <c r="A82" s="96"/>
      <c r="B82" s="16" t="s">
        <v>200</v>
      </c>
      <c r="C82" s="13" t="s">
        <v>205</v>
      </c>
      <c r="D82" s="14">
        <v>2384</v>
      </c>
      <c r="E82" s="15" t="s">
        <v>260</v>
      </c>
      <c r="F82" s="15">
        <v>2207</v>
      </c>
      <c r="G82" s="15">
        <v>2207</v>
      </c>
      <c r="H82" s="15">
        <v>2207</v>
      </c>
      <c r="I82" s="12"/>
    </row>
    <row r="83" spans="1:9">
      <c r="A83" s="84" t="s">
        <v>113</v>
      </c>
      <c r="B83" s="12" t="s">
        <v>80</v>
      </c>
      <c r="C83" s="13" t="s">
        <v>213</v>
      </c>
      <c r="D83" s="14">
        <v>4994</v>
      </c>
      <c r="E83" s="15" t="s">
        <v>260</v>
      </c>
      <c r="F83" s="91">
        <v>4659.3</v>
      </c>
      <c r="G83" s="12">
        <v>4516.22</v>
      </c>
      <c r="H83" s="90">
        <v>143.08000000000001</v>
      </c>
      <c r="I83" s="12"/>
    </row>
    <row r="84" spans="1:9">
      <c r="A84" s="86"/>
      <c r="B84" s="12" t="s">
        <v>206</v>
      </c>
      <c r="C84" s="13" t="s">
        <v>214</v>
      </c>
      <c r="D84" s="14">
        <v>1406</v>
      </c>
      <c r="E84" s="15" t="s">
        <v>259</v>
      </c>
      <c r="F84" s="91">
        <v>1406</v>
      </c>
      <c r="G84" s="12">
        <v>1300</v>
      </c>
      <c r="H84" s="90">
        <v>106</v>
      </c>
      <c r="I84" s="12"/>
    </row>
    <row r="85" spans="1:9">
      <c r="A85" s="86"/>
      <c r="B85" s="12" t="s">
        <v>207</v>
      </c>
      <c r="C85" s="13" t="s">
        <v>81</v>
      </c>
      <c r="D85" s="14">
        <v>6181</v>
      </c>
      <c r="E85" s="15" t="s">
        <v>257</v>
      </c>
      <c r="F85" s="91">
        <v>5554</v>
      </c>
      <c r="G85" s="12">
        <v>5198</v>
      </c>
      <c r="H85" s="90">
        <v>356</v>
      </c>
      <c r="I85" s="12"/>
    </row>
    <row r="86" spans="1:9">
      <c r="A86" s="86"/>
      <c r="B86" s="12" t="s">
        <v>208</v>
      </c>
      <c r="C86" s="13" t="s">
        <v>215</v>
      </c>
      <c r="D86" s="14">
        <v>2834</v>
      </c>
      <c r="E86" s="15" t="s">
        <v>260</v>
      </c>
      <c r="F86" s="91">
        <v>2558</v>
      </c>
      <c r="G86" s="12">
        <v>2210</v>
      </c>
      <c r="H86" s="90">
        <v>348</v>
      </c>
      <c r="I86" s="12"/>
    </row>
    <row r="87" spans="1:9">
      <c r="A87" s="86"/>
      <c r="B87" s="12" t="s">
        <v>209</v>
      </c>
      <c r="C87" s="13">
        <v>41190</v>
      </c>
      <c r="D87" s="14">
        <v>4452</v>
      </c>
      <c r="E87" s="15" t="s">
        <v>260</v>
      </c>
      <c r="F87" s="91">
        <v>3867</v>
      </c>
      <c r="G87" s="12">
        <v>3526</v>
      </c>
      <c r="H87" s="90">
        <v>341</v>
      </c>
      <c r="I87" s="12"/>
    </row>
    <row r="88" spans="1:9">
      <c r="A88" s="86"/>
      <c r="B88" s="12" t="s">
        <v>210</v>
      </c>
      <c r="C88" s="13">
        <v>41337</v>
      </c>
      <c r="D88" s="90">
        <v>5459.5</v>
      </c>
      <c r="E88" s="15" t="s">
        <v>259</v>
      </c>
      <c r="F88" s="91">
        <v>5118.25</v>
      </c>
      <c r="G88" s="12">
        <v>5106</v>
      </c>
      <c r="H88" s="90">
        <v>12.25</v>
      </c>
      <c r="I88" s="12"/>
    </row>
    <row r="89" spans="1:9">
      <c r="A89" s="86"/>
      <c r="B89" s="12" t="s">
        <v>211</v>
      </c>
      <c r="C89" s="13" t="s">
        <v>216</v>
      </c>
      <c r="D89" s="14">
        <v>1038</v>
      </c>
      <c r="E89" s="15" t="s">
        <v>260</v>
      </c>
      <c r="F89" s="91">
        <v>1027</v>
      </c>
      <c r="G89" s="12">
        <v>989</v>
      </c>
      <c r="H89" s="90">
        <v>38</v>
      </c>
      <c r="I89" s="12"/>
    </row>
    <row r="90" spans="1:9">
      <c r="A90" s="86"/>
      <c r="B90" s="12" t="s">
        <v>212</v>
      </c>
      <c r="C90" s="13" t="s">
        <v>217</v>
      </c>
      <c r="D90" s="14">
        <v>736</v>
      </c>
      <c r="E90" s="15" t="s">
        <v>260</v>
      </c>
      <c r="F90" s="91">
        <v>731.86</v>
      </c>
      <c r="G90" s="12">
        <v>644</v>
      </c>
      <c r="H90" s="90">
        <v>87.86</v>
      </c>
      <c r="I90" s="12"/>
    </row>
    <row r="91" spans="1:9" ht="22.5" customHeight="1">
      <c r="A91" s="86"/>
      <c r="B91" s="12" t="s">
        <v>219</v>
      </c>
      <c r="C91" s="13" t="s">
        <v>218</v>
      </c>
      <c r="D91" s="14">
        <v>3983</v>
      </c>
      <c r="E91" s="15" t="s">
        <v>257</v>
      </c>
      <c r="F91" s="91">
        <v>3793</v>
      </c>
      <c r="G91" s="12">
        <v>3440</v>
      </c>
      <c r="H91" s="90">
        <v>353</v>
      </c>
      <c r="I91" s="12"/>
    </row>
    <row r="92" spans="1:9">
      <c r="A92" s="86"/>
      <c r="B92" s="16" t="s">
        <v>220</v>
      </c>
      <c r="C92" s="13" t="s">
        <v>67</v>
      </c>
      <c r="D92" s="14">
        <v>5017</v>
      </c>
      <c r="E92" s="15" t="s">
        <v>259</v>
      </c>
      <c r="F92" s="15">
        <v>4778</v>
      </c>
      <c r="G92" s="12">
        <v>3874</v>
      </c>
      <c r="H92" s="14">
        <v>904</v>
      </c>
      <c r="I92" s="12"/>
    </row>
    <row r="93" spans="1:9">
      <c r="A93" s="86"/>
      <c r="B93" s="16" t="s">
        <v>221</v>
      </c>
      <c r="C93" s="13" t="s">
        <v>225</v>
      </c>
      <c r="D93" s="14">
        <v>4211</v>
      </c>
      <c r="E93" s="15" t="s">
        <v>260</v>
      </c>
      <c r="F93" s="15">
        <v>3838</v>
      </c>
      <c r="G93" s="12">
        <v>1100</v>
      </c>
      <c r="H93" s="14">
        <v>2738</v>
      </c>
      <c r="I93" s="12"/>
    </row>
    <row r="94" spans="1:9">
      <c r="A94" s="86"/>
      <c r="B94" s="16" t="s">
        <v>222</v>
      </c>
      <c r="C94" s="13" t="s">
        <v>49</v>
      </c>
      <c r="D94" s="14">
        <v>4932</v>
      </c>
      <c r="E94" s="14" t="s">
        <v>261</v>
      </c>
      <c r="F94" s="15">
        <v>4700</v>
      </c>
      <c r="G94" s="12">
        <v>930</v>
      </c>
      <c r="H94" s="14">
        <v>3770</v>
      </c>
      <c r="I94" s="12"/>
    </row>
    <row r="95" spans="1:9">
      <c r="A95" s="86"/>
      <c r="B95" s="16" t="s">
        <v>223</v>
      </c>
      <c r="C95" s="13" t="s">
        <v>226</v>
      </c>
      <c r="D95" s="14">
        <v>3991</v>
      </c>
      <c r="E95" s="14" t="s">
        <v>261</v>
      </c>
      <c r="F95" s="15">
        <v>3443</v>
      </c>
      <c r="G95" s="12">
        <v>1316</v>
      </c>
      <c r="H95" s="14">
        <v>2127</v>
      </c>
      <c r="I95" s="12"/>
    </row>
    <row r="96" spans="1:9">
      <c r="A96" s="85"/>
      <c r="B96" s="16" t="s">
        <v>224</v>
      </c>
      <c r="C96" s="13" t="s">
        <v>227</v>
      </c>
      <c r="D96" s="14">
        <v>3718</v>
      </c>
      <c r="E96" s="26" t="s">
        <v>270</v>
      </c>
      <c r="F96" s="15">
        <v>3539</v>
      </c>
      <c r="G96" s="12">
        <v>3449</v>
      </c>
      <c r="H96" s="14">
        <v>90</v>
      </c>
      <c r="I96" s="12"/>
    </row>
    <row r="97" spans="1:9" ht="22.5" customHeight="1">
      <c r="A97" s="84" t="s">
        <v>114</v>
      </c>
      <c r="B97" s="12" t="s">
        <v>228</v>
      </c>
      <c r="C97" s="13" t="s">
        <v>235</v>
      </c>
      <c r="D97" s="14">
        <v>1011</v>
      </c>
      <c r="E97" s="15" t="s">
        <v>260</v>
      </c>
      <c r="F97" s="91">
        <v>980</v>
      </c>
      <c r="G97" s="12">
        <v>300</v>
      </c>
      <c r="H97" s="90">
        <v>680</v>
      </c>
      <c r="I97" s="12"/>
    </row>
    <row r="98" spans="1:9" ht="22.5" customHeight="1">
      <c r="A98" s="86"/>
      <c r="B98" s="12" t="s">
        <v>229</v>
      </c>
      <c r="C98" s="13" t="s">
        <v>236</v>
      </c>
      <c r="D98" s="14">
        <v>7085</v>
      </c>
      <c r="E98" s="14" t="s">
        <v>264</v>
      </c>
      <c r="F98" s="91">
        <v>7046</v>
      </c>
      <c r="G98" s="12">
        <v>5317</v>
      </c>
      <c r="H98" s="90">
        <v>1729</v>
      </c>
      <c r="I98" s="12"/>
    </row>
    <row r="99" spans="1:9" ht="22.5" customHeight="1">
      <c r="A99" s="86"/>
      <c r="B99" s="12" t="s">
        <v>94</v>
      </c>
      <c r="C99" s="13" t="s">
        <v>237</v>
      </c>
      <c r="D99" s="14">
        <v>5723</v>
      </c>
      <c r="E99" s="26" t="s">
        <v>268</v>
      </c>
      <c r="F99" s="91">
        <v>5070</v>
      </c>
      <c r="G99" s="12">
        <v>5000</v>
      </c>
      <c r="H99" s="90">
        <v>70</v>
      </c>
      <c r="I99" s="12"/>
    </row>
    <row r="100" spans="1:9" ht="22.5" customHeight="1">
      <c r="A100" s="86"/>
      <c r="B100" s="12" t="s">
        <v>87</v>
      </c>
      <c r="C100" s="13">
        <v>41402</v>
      </c>
      <c r="D100" s="14">
        <v>3650</v>
      </c>
      <c r="E100" s="15" t="s">
        <v>257</v>
      </c>
      <c r="F100" s="91">
        <v>3456</v>
      </c>
      <c r="G100" s="12">
        <v>2979</v>
      </c>
      <c r="H100" s="90">
        <v>477</v>
      </c>
      <c r="I100" s="12"/>
    </row>
    <row r="101" spans="1:9" ht="22.5" customHeight="1">
      <c r="A101" s="86"/>
      <c r="B101" s="12" t="s">
        <v>109</v>
      </c>
      <c r="C101" s="13"/>
      <c r="D101" s="14">
        <v>400</v>
      </c>
      <c r="E101" s="15" t="s">
        <v>260</v>
      </c>
      <c r="F101" s="91">
        <v>400</v>
      </c>
      <c r="G101" s="12"/>
      <c r="H101" s="90">
        <v>400</v>
      </c>
      <c r="I101" s="12"/>
    </row>
    <row r="102" spans="1:9" ht="22.5" customHeight="1">
      <c r="A102" s="86"/>
      <c r="B102" s="12" t="s">
        <v>230</v>
      </c>
      <c r="C102" s="13"/>
      <c r="D102" s="14">
        <v>467</v>
      </c>
      <c r="E102" s="15" t="s">
        <v>260</v>
      </c>
      <c r="F102" s="91">
        <v>445</v>
      </c>
      <c r="G102" s="12">
        <v>300</v>
      </c>
      <c r="H102" s="90">
        <v>145</v>
      </c>
      <c r="I102" s="12"/>
    </row>
    <row r="103" spans="1:9" ht="22.5" customHeight="1">
      <c r="A103" s="86"/>
      <c r="B103" s="12" t="s">
        <v>231</v>
      </c>
      <c r="C103" s="13"/>
      <c r="D103" s="14">
        <v>100</v>
      </c>
      <c r="E103" s="15" t="s">
        <v>260</v>
      </c>
      <c r="F103" s="91">
        <v>100</v>
      </c>
      <c r="G103" s="12"/>
      <c r="H103" s="90">
        <v>100</v>
      </c>
      <c r="I103" s="12"/>
    </row>
    <row r="104" spans="1:9" ht="22.5" customHeight="1">
      <c r="A104" s="86"/>
      <c r="B104" s="12" t="s">
        <v>232</v>
      </c>
      <c r="C104" s="13"/>
      <c r="D104" s="14">
        <v>203</v>
      </c>
      <c r="E104" s="15" t="s">
        <v>260</v>
      </c>
      <c r="F104" s="91">
        <v>203</v>
      </c>
      <c r="G104" s="12"/>
      <c r="H104" s="90">
        <v>203</v>
      </c>
      <c r="I104" s="12"/>
    </row>
    <row r="105" spans="1:9" ht="22.5" customHeight="1">
      <c r="A105" s="86"/>
      <c r="B105" s="12" t="s">
        <v>233</v>
      </c>
      <c r="C105" s="13"/>
      <c r="D105" s="14">
        <v>200</v>
      </c>
      <c r="E105" s="15" t="s">
        <v>260</v>
      </c>
      <c r="F105" s="91">
        <v>200</v>
      </c>
      <c r="G105" s="12"/>
      <c r="H105" s="90">
        <v>200</v>
      </c>
      <c r="I105" s="12"/>
    </row>
    <row r="106" spans="1:9" ht="22.5" customHeight="1">
      <c r="A106" s="86"/>
      <c r="B106" s="12" t="s">
        <v>144</v>
      </c>
      <c r="C106" s="13"/>
      <c r="D106" s="14">
        <v>598</v>
      </c>
      <c r="E106" s="15" t="s">
        <v>259</v>
      </c>
      <c r="F106" s="91">
        <v>598</v>
      </c>
      <c r="G106" s="12">
        <v>350</v>
      </c>
      <c r="H106" s="90">
        <v>248</v>
      </c>
      <c r="I106" s="12"/>
    </row>
    <row r="107" spans="1:9" ht="22.5" customHeight="1">
      <c r="A107" s="86"/>
      <c r="B107" s="12" t="s">
        <v>234</v>
      </c>
      <c r="C107" s="13"/>
      <c r="D107" s="14">
        <v>684</v>
      </c>
      <c r="E107" s="15" t="s">
        <v>260</v>
      </c>
      <c r="F107" s="91">
        <v>684</v>
      </c>
      <c r="G107" s="12">
        <v>300</v>
      </c>
      <c r="H107" s="90">
        <v>384</v>
      </c>
      <c r="I107" s="12"/>
    </row>
    <row r="108" spans="1:9" ht="22.5" customHeight="1">
      <c r="A108" s="86"/>
      <c r="B108" s="12" t="s">
        <v>238</v>
      </c>
      <c r="C108" s="13" t="s">
        <v>172</v>
      </c>
      <c r="D108" s="14">
        <v>3036</v>
      </c>
      <c r="E108" s="15" t="s">
        <v>260</v>
      </c>
      <c r="F108" s="91">
        <v>2900</v>
      </c>
      <c r="G108" s="12">
        <v>1500</v>
      </c>
      <c r="H108" s="90">
        <v>1400</v>
      </c>
      <c r="I108" s="12"/>
    </row>
    <row r="109" spans="1:9">
      <c r="A109" s="86"/>
      <c r="B109" s="12" t="s">
        <v>239</v>
      </c>
      <c r="C109" s="13"/>
      <c r="D109" s="14">
        <v>2291</v>
      </c>
      <c r="E109" s="15" t="s">
        <v>260</v>
      </c>
      <c r="F109" s="91">
        <v>2185</v>
      </c>
      <c r="G109" s="12"/>
      <c r="H109" s="90">
        <v>2185</v>
      </c>
      <c r="I109" s="12"/>
    </row>
    <row r="110" spans="1:9">
      <c r="A110" s="86"/>
      <c r="B110" s="12" t="s">
        <v>86</v>
      </c>
      <c r="C110" s="13"/>
      <c r="D110" s="14">
        <v>631</v>
      </c>
      <c r="E110" s="15" t="s">
        <v>260</v>
      </c>
      <c r="F110" s="91">
        <v>631</v>
      </c>
      <c r="G110" s="12">
        <v>320</v>
      </c>
      <c r="H110" s="90">
        <v>311</v>
      </c>
      <c r="I110" s="12"/>
    </row>
    <row r="111" spans="1:9">
      <c r="A111" s="85"/>
      <c r="B111" s="12" t="s">
        <v>240</v>
      </c>
      <c r="C111" s="13" t="s">
        <v>49</v>
      </c>
      <c r="D111" s="14">
        <v>6067</v>
      </c>
      <c r="E111" s="26" t="s">
        <v>268</v>
      </c>
      <c r="F111" s="91">
        <v>4000</v>
      </c>
      <c r="G111" s="12">
        <v>2800</v>
      </c>
      <c r="H111" s="90">
        <v>1200</v>
      </c>
      <c r="I111" s="12"/>
    </row>
    <row r="112" spans="1:9">
      <c r="A112" s="84" t="s">
        <v>115</v>
      </c>
      <c r="B112" s="12" t="s">
        <v>241</v>
      </c>
      <c r="C112" s="13" t="s">
        <v>213</v>
      </c>
      <c r="D112" s="92">
        <v>4033.99</v>
      </c>
      <c r="E112" s="15" t="s">
        <v>257</v>
      </c>
      <c r="F112" s="92">
        <v>4033.99</v>
      </c>
      <c r="G112" s="92">
        <v>2826.56</v>
      </c>
      <c r="H112" s="92">
        <v>1207.43</v>
      </c>
      <c r="I112" s="12"/>
    </row>
    <row r="113" spans="1:9">
      <c r="A113" s="86"/>
      <c r="B113" s="12" t="s">
        <v>242</v>
      </c>
      <c r="C113" s="13" t="s">
        <v>253</v>
      </c>
      <c r="D113" s="92">
        <v>5785.81</v>
      </c>
      <c r="E113" s="15" t="s">
        <v>259</v>
      </c>
      <c r="F113" s="92">
        <v>5785.81</v>
      </c>
      <c r="G113" s="92">
        <v>5401.96</v>
      </c>
      <c r="H113" s="92">
        <v>383.85</v>
      </c>
      <c r="I113" s="12"/>
    </row>
    <row r="114" spans="1:9">
      <c r="A114" s="86"/>
      <c r="B114" s="12" t="s">
        <v>243</v>
      </c>
      <c r="C114" s="13" t="s">
        <v>254</v>
      </c>
      <c r="D114" s="92">
        <v>4407.9799999999996</v>
      </c>
      <c r="E114" s="15" t="s">
        <v>259</v>
      </c>
      <c r="F114" s="92">
        <v>4407.9799999999996</v>
      </c>
      <c r="G114" s="92">
        <v>4393.88</v>
      </c>
      <c r="H114" s="92">
        <v>14.1</v>
      </c>
      <c r="I114" s="12"/>
    </row>
    <row r="115" spans="1:9">
      <c r="A115" s="86"/>
      <c r="B115" s="12" t="s">
        <v>244</v>
      </c>
      <c r="C115" s="13" t="s">
        <v>255</v>
      </c>
      <c r="D115" s="92">
        <v>3509.52</v>
      </c>
      <c r="E115" s="15" t="s">
        <v>257</v>
      </c>
      <c r="F115" s="92">
        <v>3509.52</v>
      </c>
      <c r="G115" s="92">
        <v>3502.31</v>
      </c>
      <c r="H115" s="92">
        <v>7.21</v>
      </c>
      <c r="I115" s="12"/>
    </row>
    <row r="116" spans="1:9">
      <c r="A116" s="86"/>
      <c r="B116" s="12" t="s">
        <v>245</v>
      </c>
      <c r="C116" s="13" t="s">
        <v>256</v>
      </c>
      <c r="D116" s="92">
        <v>5516.42</v>
      </c>
      <c r="E116" s="15" t="s">
        <v>258</v>
      </c>
      <c r="F116" s="92">
        <v>5516.42</v>
      </c>
      <c r="G116" s="92">
        <v>4877.9799999999996</v>
      </c>
      <c r="H116" s="92">
        <v>638.44000000000005</v>
      </c>
      <c r="I116" s="12"/>
    </row>
    <row r="117" spans="1:9">
      <c r="A117" s="86"/>
      <c r="B117" s="12" t="s">
        <v>96</v>
      </c>
      <c r="C117" s="13">
        <v>40857</v>
      </c>
      <c r="D117" s="92">
        <v>1441.42</v>
      </c>
      <c r="E117" s="15" t="s">
        <v>259</v>
      </c>
      <c r="F117" s="92">
        <v>1441.42</v>
      </c>
      <c r="G117" s="92">
        <v>1372</v>
      </c>
      <c r="H117" s="92">
        <v>69.42</v>
      </c>
      <c r="I117" s="12"/>
    </row>
    <row r="118" spans="1:9">
      <c r="A118" s="86"/>
      <c r="B118" s="12" t="s">
        <v>246</v>
      </c>
      <c r="C118" s="13">
        <v>41428</v>
      </c>
      <c r="D118" s="92">
        <v>1453.44</v>
      </c>
      <c r="E118" s="26" t="s">
        <v>265</v>
      </c>
      <c r="F118" s="92">
        <v>1453.44</v>
      </c>
      <c r="G118" s="92">
        <v>500</v>
      </c>
      <c r="H118" s="92">
        <v>953.44</v>
      </c>
      <c r="I118" s="12"/>
    </row>
    <row r="119" spans="1:9">
      <c r="A119" s="86"/>
      <c r="B119" s="12" t="s">
        <v>247</v>
      </c>
      <c r="C119" s="13" t="s">
        <v>213</v>
      </c>
      <c r="D119" s="92">
        <v>744.39</v>
      </c>
      <c r="E119" s="15" t="s">
        <v>260</v>
      </c>
      <c r="F119" s="92">
        <v>744.39</v>
      </c>
      <c r="G119" s="92">
        <v>743.32</v>
      </c>
      <c r="H119" s="92">
        <v>1.07</v>
      </c>
      <c r="I119" s="12"/>
    </row>
    <row r="120" spans="1:9">
      <c r="A120" s="86"/>
      <c r="B120" s="12" t="s">
        <v>248</v>
      </c>
      <c r="C120" s="13">
        <v>40396</v>
      </c>
      <c r="D120" s="92">
        <v>642.73</v>
      </c>
      <c r="E120" s="15" t="s">
        <v>260</v>
      </c>
      <c r="F120" s="92">
        <v>642.73</v>
      </c>
      <c r="G120" s="92">
        <v>593.77</v>
      </c>
      <c r="H120" s="92">
        <v>48.96</v>
      </c>
      <c r="I120" s="12"/>
    </row>
    <row r="121" spans="1:9">
      <c r="A121" s="86"/>
      <c r="B121" s="12" t="s">
        <v>144</v>
      </c>
      <c r="C121" s="13">
        <v>41645</v>
      </c>
      <c r="D121" s="92">
        <v>631.33000000000004</v>
      </c>
      <c r="E121" s="14" t="s">
        <v>261</v>
      </c>
      <c r="F121" s="92">
        <v>631.33000000000004</v>
      </c>
      <c r="G121" s="92">
        <v>151.85</v>
      </c>
      <c r="H121" s="92">
        <v>479.48</v>
      </c>
      <c r="I121" s="12"/>
    </row>
    <row r="122" spans="1:9">
      <c r="A122" s="86"/>
      <c r="B122" s="12" t="s">
        <v>249</v>
      </c>
      <c r="C122" s="13" t="s">
        <v>251</v>
      </c>
      <c r="D122" s="92">
        <v>921.33</v>
      </c>
      <c r="E122" s="15" t="s">
        <v>259</v>
      </c>
      <c r="F122" s="93">
        <v>921.33</v>
      </c>
      <c r="G122" s="92">
        <v>800</v>
      </c>
      <c r="H122" s="92">
        <v>121.33</v>
      </c>
      <c r="I122" s="12"/>
    </row>
    <row r="123" spans="1:9">
      <c r="A123" s="86"/>
      <c r="B123" s="12" t="s">
        <v>48</v>
      </c>
      <c r="C123" s="13" t="s">
        <v>252</v>
      </c>
      <c r="D123" s="92">
        <v>3643.55</v>
      </c>
      <c r="E123" s="15" t="s">
        <v>262</v>
      </c>
      <c r="F123" s="93">
        <v>3643.55</v>
      </c>
      <c r="G123" s="92">
        <v>300</v>
      </c>
      <c r="H123" s="92">
        <v>3343.55</v>
      </c>
      <c r="I123" s="12"/>
    </row>
    <row r="124" spans="1:9">
      <c r="A124" s="85"/>
      <c r="B124" s="12" t="s">
        <v>250</v>
      </c>
      <c r="C124" s="13"/>
      <c r="D124" s="92">
        <v>890.93</v>
      </c>
      <c r="E124" s="15" t="s">
        <v>260</v>
      </c>
      <c r="F124" s="93">
        <v>890.93</v>
      </c>
      <c r="G124" s="92">
        <v>600</v>
      </c>
      <c r="H124" s="92">
        <v>290.93</v>
      </c>
      <c r="I124" s="12"/>
    </row>
    <row r="125" spans="1:9">
      <c r="A125" s="32" t="s">
        <v>116</v>
      </c>
      <c r="B125" s="12" t="s">
        <v>117</v>
      </c>
      <c r="C125" s="16"/>
      <c r="D125" s="14">
        <v>1503</v>
      </c>
      <c r="E125" s="15" t="s">
        <v>259</v>
      </c>
      <c r="F125" s="12">
        <v>1412</v>
      </c>
      <c r="G125" s="14">
        <v>880</v>
      </c>
      <c r="H125" s="14">
        <f t="shared" ref="H125:H148" si="3">F125-G125</f>
        <v>532</v>
      </c>
      <c r="I125" s="12"/>
    </row>
    <row r="126" spans="1:9">
      <c r="A126" s="33"/>
      <c r="B126" s="12" t="s">
        <v>118</v>
      </c>
      <c r="C126" s="13">
        <v>41362</v>
      </c>
      <c r="D126" s="14">
        <v>4351</v>
      </c>
      <c r="E126" s="15" t="s">
        <v>259</v>
      </c>
      <c r="F126" s="12">
        <v>4106</v>
      </c>
      <c r="G126" s="14">
        <v>4090</v>
      </c>
      <c r="H126" s="14">
        <f t="shared" si="3"/>
        <v>16</v>
      </c>
      <c r="I126" s="12"/>
    </row>
    <row r="127" spans="1:9">
      <c r="A127" s="33"/>
      <c r="B127" s="12"/>
      <c r="C127" s="13">
        <v>41430</v>
      </c>
      <c r="D127" s="14">
        <v>374</v>
      </c>
      <c r="E127" s="15" t="s">
        <v>260</v>
      </c>
      <c r="F127" s="12">
        <v>334</v>
      </c>
      <c r="G127" s="14">
        <v>334</v>
      </c>
      <c r="H127" s="14">
        <f t="shared" si="3"/>
        <v>0</v>
      </c>
      <c r="I127" s="12"/>
    </row>
    <row r="128" spans="1:9">
      <c r="A128" s="33"/>
      <c r="B128" s="12" t="s">
        <v>119</v>
      </c>
      <c r="C128" s="13">
        <v>41453</v>
      </c>
      <c r="D128" s="14">
        <v>753</v>
      </c>
      <c r="E128" s="15" t="s">
        <v>260</v>
      </c>
      <c r="F128" s="12">
        <v>687</v>
      </c>
      <c r="G128" s="14">
        <v>675</v>
      </c>
      <c r="H128" s="14">
        <f t="shared" si="3"/>
        <v>12</v>
      </c>
      <c r="I128" s="12"/>
    </row>
    <row r="129" spans="1:9">
      <c r="A129" s="33"/>
      <c r="B129" s="12" t="s">
        <v>120</v>
      </c>
      <c r="C129" s="13">
        <v>41809</v>
      </c>
      <c r="D129" s="14">
        <v>5988</v>
      </c>
      <c r="E129" s="15" t="s">
        <v>259</v>
      </c>
      <c r="F129" s="12">
        <v>5988</v>
      </c>
      <c r="G129" s="14">
        <v>3961</v>
      </c>
      <c r="H129" s="14">
        <f t="shared" si="3"/>
        <v>2027</v>
      </c>
      <c r="I129" s="12"/>
    </row>
    <row r="130" spans="1:9">
      <c r="A130" s="33"/>
      <c r="B130" s="12" t="s">
        <v>121</v>
      </c>
      <c r="C130" s="13">
        <v>41810</v>
      </c>
      <c r="D130" s="14">
        <v>2419</v>
      </c>
      <c r="E130" s="15" t="s">
        <v>258</v>
      </c>
      <c r="F130" s="12">
        <v>2419</v>
      </c>
      <c r="G130" s="14">
        <v>2419</v>
      </c>
      <c r="H130" s="14">
        <f t="shared" si="3"/>
        <v>0</v>
      </c>
      <c r="I130" s="12"/>
    </row>
    <row r="131" spans="1:9">
      <c r="A131" s="33"/>
      <c r="B131" s="12" t="s">
        <v>122</v>
      </c>
      <c r="C131" s="13">
        <v>41941</v>
      </c>
      <c r="D131" s="14">
        <v>3645</v>
      </c>
      <c r="E131" s="15" t="s">
        <v>259</v>
      </c>
      <c r="F131" s="12">
        <v>3645</v>
      </c>
      <c r="G131" s="14">
        <v>2800</v>
      </c>
      <c r="H131" s="14">
        <f t="shared" si="3"/>
        <v>845</v>
      </c>
      <c r="I131" s="12"/>
    </row>
    <row r="132" spans="1:9">
      <c r="A132" s="34"/>
      <c r="B132" s="12" t="s">
        <v>123</v>
      </c>
      <c r="C132" s="13">
        <v>41936</v>
      </c>
      <c r="D132" s="14">
        <v>1074</v>
      </c>
      <c r="E132" s="15" t="s">
        <v>259</v>
      </c>
      <c r="F132" s="12">
        <v>1074</v>
      </c>
      <c r="G132" s="14">
        <v>860</v>
      </c>
      <c r="H132" s="14">
        <f t="shared" si="3"/>
        <v>214</v>
      </c>
      <c r="I132" s="12"/>
    </row>
    <row r="133" spans="1:9">
      <c r="A133" s="84" t="s">
        <v>124</v>
      </c>
      <c r="B133" s="12" t="s">
        <v>271</v>
      </c>
      <c r="C133" s="13" t="s">
        <v>272</v>
      </c>
      <c r="D133" s="14">
        <v>6843</v>
      </c>
      <c r="E133" s="15" t="s">
        <v>259</v>
      </c>
      <c r="F133" s="12">
        <v>6843</v>
      </c>
      <c r="G133" s="14">
        <v>6555</v>
      </c>
      <c r="H133" s="14">
        <f t="shared" si="3"/>
        <v>288</v>
      </c>
      <c r="I133" s="12"/>
    </row>
    <row r="134" spans="1:9">
      <c r="A134" s="86"/>
      <c r="B134" s="12" t="s">
        <v>167</v>
      </c>
      <c r="C134" s="13">
        <v>41554</v>
      </c>
      <c r="D134" s="14">
        <v>3090</v>
      </c>
      <c r="E134" s="15" t="s">
        <v>257</v>
      </c>
      <c r="F134" s="15">
        <v>2915</v>
      </c>
      <c r="G134" s="12">
        <v>2500</v>
      </c>
      <c r="H134" s="14">
        <v>415</v>
      </c>
      <c r="I134" s="12"/>
    </row>
    <row r="135" spans="1:9">
      <c r="A135" s="85"/>
      <c r="B135" s="12" t="s">
        <v>76</v>
      </c>
      <c r="C135" s="13" t="s">
        <v>49</v>
      </c>
      <c r="D135" s="14">
        <v>5805</v>
      </c>
      <c r="E135" s="15" t="s">
        <v>262</v>
      </c>
      <c r="F135" s="15">
        <v>2000</v>
      </c>
      <c r="G135" s="12">
        <v>600</v>
      </c>
      <c r="H135" s="14">
        <v>1400</v>
      </c>
      <c r="I135" s="12"/>
    </row>
    <row r="136" spans="1:9">
      <c r="A136" s="84" t="s">
        <v>125</v>
      </c>
      <c r="B136" s="12" t="s">
        <v>76</v>
      </c>
      <c r="C136" s="13" t="s">
        <v>170</v>
      </c>
      <c r="D136" s="14">
        <v>5676</v>
      </c>
      <c r="E136" s="14" t="s">
        <v>261</v>
      </c>
      <c r="F136" s="15">
        <v>5125</v>
      </c>
      <c r="G136" s="12">
        <v>4617</v>
      </c>
      <c r="H136" s="14">
        <v>508</v>
      </c>
      <c r="I136" s="12"/>
    </row>
    <row r="137" spans="1:9">
      <c r="A137" s="86"/>
      <c r="B137" s="12" t="s">
        <v>168</v>
      </c>
      <c r="C137" s="13" t="s">
        <v>67</v>
      </c>
      <c r="D137" s="14">
        <v>4713</v>
      </c>
      <c r="E137" s="26" t="s">
        <v>268</v>
      </c>
      <c r="F137" s="15">
        <v>3600</v>
      </c>
      <c r="G137" s="12">
        <v>1200</v>
      </c>
      <c r="H137" s="14">
        <v>2400</v>
      </c>
      <c r="I137" s="12"/>
    </row>
    <row r="138" spans="1:9">
      <c r="A138" s="86"/>
      <c r="B138" s="12" t="s">
        <v>68</v>
      </c>
      <c r="C138" s="13" t="s">
        <v>171</v>
      </c>
      <c r="D138" s="14">
        <v>4193</v>
      </c>
      <c r="E138" s="15" t="s">
        <v>257</v>
      </c>
      <c r="F138" s="15">
        <v>3505</v>
      </c>
      <c r="G138" s="12">
        <v>1200</v>
      </c>
      <c r="H138" s="14">
        <v>2305</v>
      </c>
      <c r="I138" s="12"/>
    </row>
    <row r="139" spans="1:9">
      <c r="A139" s="85"/>
      <c r="B139" s="12" t="s">
        <v>169</v>
      </c>
      <c r="C139" s="13" t="s">
        <v>172</v>
      </c>
      <c r="D139" s="14">
        <v>4257</v>
      </c>
      <c r="E139" s="26" t="s">
        <v>265</v>
      </c>
      <c r="F139" s="15">
        <v>3000</v>
      </c>
      <c r="G139" s="12">
        <v>1100</v>
      </c>
      <c r="H139" s="14">
        <v>1900</v>
      </c>
      <c r="I139" s="12"/>
    </row>
    <row r="140" spans="1:9">
      <c r="A140" s="87" t="s">
        <v>126</v>
      </c>
      <c r="B140" s="12" t="s">
        <v>68</v>
      </c>
      <c r="C140" s="13">
        <v>40943</v>
      </c>
      <c r="D140" s="14">
        <v>682</v>
      </c>
      <c r="E140" s="26" t="s">
        <v>268</v>
      </c>
      <c r="F140" s="15">
        <v>682</v>
      </c>
      <c r="G140" s="12">
        <v>600</v>
      </c>
      <c r="H140" s="14">
        <v>82</v>
      </c>
      <c r="I140" s="12"/>
    </row>
    <row r="141" spans="1:9">
      <c r="A141" s="88"/>
      <c r="B141" s="12" t="s">
        <v>72</v>
      </c>
      <c r="C141" s="13" t="s">
        <v>59</v>
      </c>
      <c r="D141" s="14">
        <v>3773</v>
      </c>
      <c r="E141" s="15" t="s">
        <v>257</v>
      </c>
      <c r="F141" s="15">
        <v>3668</v>
      </c>
      <c r="G141" s="12">
        <v>3435</v>
      </c>
      <c r="H141" s="14">
        <v>233</v>
      </c>
      <c r="I141" s="12"/>
    </row>
    <row r="142" spans="1:9">
      <c r="A142" s="88"/>
      <c r="B142" s="12" t="s">
        <v>80</v>
      </c>
      <c r="C142" s="13" t="s">
        <v>173</v>
      </c>
      <c r="D142" s="14">
        <v>6987</v>
      </c>
      <c r="E142" s="15" t="s">
        <v>258</v>
      </c>
      <c r="F142" s="15">
        <v>6736</v>
      </c>
      <c r="G142" s="12">
        <v>6389</v>
      </c>
      <c r="H142" s="14">
        <v>347</v>
      </c>
      <c r="I142" s="12"/>
    </row>
    <row r="143" spans="1:9">
      <c r="A143" s="89"/>
      <c r="B143" s="12" t="s">
        <v>94</v>
      </c>
      <c r="C143" s="13" t="s">
        <v>174</v>
      </c>
      <c r="D143" s="14">
        <v>5817</v>
      </c>
      <c r="E143" s="15" t="s">
        <v>257</v>
      </c>
      <c r="F143" s="15">
        <v>5233</v>
      </c>
      <c r="G143" s="12">
        <v>3020</v>
      </c>
      <c r="H143" s="14">
        <v>2213</v>
      </c>
      <c r="I143" s="12"/>
    </row>
    <row r="144" spans="1:9">
      <c r="A144" s="32" t="s">
        <v>133</v>
      </c>
      <c r="B144" s="12" t="s">
        <v>134</v>
      </c>
      <c r="C144" s="13">
        <v>41523</v>
      </c>
      <c r="D144" s="14">
        <v>200</v>
      </c>
      <c r="E144" s="14" t="s">
        <v>261</v>
      </c>
      <c r="F144" s="14">
        <v>200</v>
      </c>
      <c r="G144" s="14">
        <v>191</v>
      </c>
      <c r="H144" s="14">
        <f t="shared" si="3"/>
        <v>9</v>
      </c>
      <c r="I144" s="12"/>
    </row>
    <row r="145" spans="1:9">
      <c r="A145" s="33"/>
      <c r="B145" s="12" t="s">
        <v>135</v>
      </c>
      <c r="C145" s="13">
        <v>41228</v>
      </c>
      <c r="D145" s="14">
        <v>6916</v>
      </c>
      <c r="E145" s="14" t="s">
        <v>261</v>
      </c>
      <c r="F145" s="14">
        <v>6916</v>
      </c>
      <c r="G145" s="14">
        <v>3900</v>
      </c>
      <c r="H145" s="14">
        <f t="shared" si="3"/>
        <v>3016</v>
      </c>
      <c r="I145" s="12"/>
    </row>
    <row r="146" spans="1:9">
      <c r="A146" s="33"/>
      <c r="B146" s="12" t="s">
        <v>136</v>
      </c>
      <c r="C146" s="13">
        <v>41624</v>
      </c>
      <c r="D146" s="14">
        <v>6139</v>
      </c>
      <c r="E146" s="14" t="s">
        <v>261</v>
      </c>
      <c r="F146" s="14">
        <v>6139</v>
      </c>
      <c r="G146" s="14">
        <v>1991</v>
      </c>
      <c r="H146" s="14">
        <f t="shared" si="3"/>
        <v>4148</v>
      </c>
      <c r="I146" s="12"/>
    </row>
    <row r="147" spans="1:9">
      <c r="A147" s="33"/>
      <c r="B147" s="12" t="s">
        <v>137</v>
      </c>
      <c r="C147" s="13">
        <v>42003</v>
      </c>
      <c r="D147" s="14">
        <v>1056</v>
      </c>
      <c r="E147" s="14" t="s">
        <v>261</v>
      </c>
      <c r="F147" s="14">
        <v>1056</v>
      </c>
      <c r="G147" s="14">
        <v>500</v>
      </c>
      <c r="H147" s="14">
        <f t="shared" si="3"/>
        <v>556</v>
      </c>
      <c r="I147" s="12"/>
    </row>
    <row r="148" spans="1:9">
      <c r="A148" s="34"/>
      <c r="B148" s="12" t="s">
        <v>138</v>
      </c>
      <c r="C148" s="13">
        <v>41978</v>
      </c>
      <c r="D148" s="14">
        <v>3980</v>
      </c>
      <c r="E148" s="14" t="s">
        <v>261</v>
      </c>
      <c r="F148" s="14">
        <v>3980</v>
      </c>
      <c r="G148" s="14">
        <v>1660</v>
      </c>
      <c r="H148" s="14">
        <f t="shared" si="3"/>
        <v>2320</v>
      </c>
      <c r="I148" s="12"/>
    </row>
    <row r="149" spans="1:9">
      <c r="A149" s="32" t="s">
        <v>146</v>
      </c>
      <c r="B149" s="12" t="s">
        <v>72</v>
      </c>
      <c r="C149" s="13">
        <v>40277</v>
      </c>
      <c r="D149" s="14">
        <v>3700</v>
      </c>
      <c r="E149" s="14" t="s">
        <v>261</v>
      </c>
      <c r="F149" s="14">
        <v>3700</v>
      </c>
      <c r="G149" s="14">
        <v>3313</v>
      </c>
      <c r="H149" s="22">
        <f>F149-G149</f>
        <v>387</v>
      </c>
      <c r="I149" s="12"/>
    </row>
    <row r="150" spans="1:9">
      <c r="A150" s="33"/>
      <c r="B150" s="12" t="s">
        <v>130</v>
      </c>
      <c r="C150" s="13">
        <v>40616</v>
      </c>
      <c r="D150" s="14">
        <v>4930</v>
      </c>
      <c r="E150" s="15" t="s">
        <v>257</v>
      </c>
      <c r="F150" s="14">
        <v>4930</v>
      </c>
      <c r="G150" s="14">
        <v>3736</v>
      </c>
      <c r="H150" s="22">
        <f t="shared" ref="H150:H155" si="4">F150-G150</f>
        <v>1194</v>
      </c>
      <c r="I150" s="12"/>
    </row>
    <row r="151" spans="1:9">
      <c r="A151" s="33"/>
      <c r="B151" s="12" t="s">
        <v>131</v>
      </c>
      <c r="C151" s="13">
        <v>41113</v>
      </c>
      <c r="D151" s="14">
        <v>1520</v>
      </c>
      <c r="E151" s="15" t="s">
        <v>260</v>
      </c>
      <c r="F151" s="14">
        <v>1520</v>
      </c>
      <c r="G151" s="14">
        <v>900</v>
      </c>
      <c r="H151" s="22">
        <f t="shared" si="4"/>
        <v>620</v>
      </c>
      <c r="I151" s="12"/>
    </row>
    <row r="152" spans="1:9">
      <c r="A152" s="33"/>
      <c r="B152" s="12" t="s">
        <v>147</v>
      </c>
      <c r="C152" s="16"/>
      <c r="D152" s="14">
        <v>295</v>
      </c>
      <c r="E152" s="15" t="s">
        <v>260</v>
      </c>
      <c r="F152" s="14">
        <v>295</v>
      </c>
      <c r="G152" s="14"/>
      <c r="H152" s="22">
        <f t="shared" si="4"/>
        <v>295</v>
      </c>
      <c r="I152" s="12"/>
    </row>
    <row r="153" spans="1:9">
      <c r="A153" s="33"/>
      <c r="B153" s="12" t="s">
        <v>148</v>
      </c>
      <c r="C153" s="13">
        <v>41541</v>
      </c>
      <c r="D153" s="14">
        <v>845</v>
      </c>
      <c r="E153" s="15" t="s">
        <v>260</v>
      </c>
      <c r="F153" s="14">
        <v>845</v>
      </c>
      <c r="G153" s="14">
        <v>200</v>
      </c>
      <c r="H153" s="22">
        <f t="shared" si="4"/>
        <v>645</v>
      </c>
      <c r="I153" s="12"/>
    </row>
    <row r="154" spans="1:9">
      <c r="A154" s="33"/>
      <c r="B154" s="12" t="s">
        <v>149</v>
      </c>
      <c r="C154" s="13">
        <v>41272</v>
      </c>
      <c r="D154" s="14">
        <v>899</v>
      </c>
      <c r="E154" s="15" t="s">
        <v>260</v>
      </c>
      <c r="F154" s="14">
        <v>899</v>
      </c>
      <c r="G154" s="14">
        <v>750</v>
      </c>
      <c r="H154" s="14">
        <f t="shared" si="4"/>
        <v>149</v>
      </c>
      <c r="I154" s="12"/>
    </row>
    <row r="155" spans="1:9">
      <c r="A155" s="34"/>
      <c r="B155" s="12" t="s">
        <v>150</v>
      </c>
      <c r="C155" s="13">
        <v>41603</v>
      </c>
      <c r="D155" s="14">
        <v>1763</v>
      </c>
      <c r="E155" s="15" t="s">
        <v>260</v>
      </c>
      <c r="F155" s="14">
        <v>1763</v>
      </c>
      <c r="G155" s="14">
        <v>600</v>
      </c>
      <c r="H155" s="14">
        <f t="shared" si="4"/>
        <v>1163</v>
      </c>
      <c r="I155" s="12"/>
    </row>
    <row r="156" spans="1:9">
      <c r="A156" s="98"/>
      <c r="B156" s="97"/>
      <c r="C156" s="99"/>
      <c r="D156" s="100">
        <f>SUM(D4:D155)</f>
        <v>460594.33999999997</v>
      </c>
      <c r="E156" s="100"/>
      <c r="F156" s="100">
        <f t="shared" ref="E156:I156" si="5">SUM(F4:F155)</f>
        <v>392352.87499999994</v>
      </c>
      <c r="G156" s="100">
        <f t="shared" si="5"/>
        <v>309894.84999999998</v>
      </c>
      <c r="H156" s="100">
        <f t="shared" si="5"/>
        <v>110043.40000000002</v>
      </c>
      <c r="I156" s="100">
        <f t="shared" si="5"/>
        <v>0</v>
      </c>
    </row>
    <row r="157" spans="1:9">
      <c r="A157" s="35" t="s">
        <v>151</v>
      </c>
      <c r="B157" s="35"/>
      <c r="C157" s="35"/>
      <c r="D157" s="35"/>
      <c r="E157" s="35"/>
      <c r="F157" s="35" t="s">
        <v>152</v>
      </c>
      <c r="G157" s="35"/>
      <c r="H157" s="35"/>
      <c r="I157" s="35"/>
    </row>
  </sheetData>
  <mergeCells count="22">
    <mergeCell ref="A97:A111"/>
    <mergeCell ref="A112:A124"/>
    <mergeCell ref="A67:A82"/>
    <mergeCell ref="A83:A96"/>
    <mergeCell ref="A133:A135"/>
    <mergeCell ref="A149:A155"/>
    <mergeCell ref="A157:E157"/>
    <mergeCell ref="F157:I157"/>
    <mergeCell ref="A48:A53"/>
    <mergeCell ref="A54:A65"/>
    <mergeCell ref="A125:A132"/>
    <mergeCell ref="A10:A15"/>
    <mergeCell ref="A144:A148"/>
    <mergeCell ref="A27:A35"/>
    <mergeCell ref="A136:A139"/>
    <mergeCell ref="A140:A143"/>
    <mergeCell ref="A41:A47"/>
    <mergeCell ref="A1:I1"/>
    <mergeCell ref="E2:I2"/>
    <mergeCell ref="A4:A9"/>
    <mergeCell ref="A16:A26"/>
    <mergeCell ref="A36:A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zizibibi</dc:creator>
  <cp:lastModifiedBy>Huy</cp:lastModifiedBy>
  <cp:lastPrinted>2016-09-07T02:12:43Z</cp:lastPrinted>
  <dcterms:created xsi:type="dcterms:W3CDTF">2016-09-05T02:19:07Z</dcterms:created>
  <dcterms:modified xsi:type="dcterms:W3CDTF">2017-03-07T16:52:29Z</dcterms:modified>
</cp:coreProperties>
</file>